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ncconnect-my.sharepoint.com/personal/bob_blatchford_nc_gov/Documents/Documents/Procurement Project/Website - Document Updates/2026/February/"/>
    </mc:Choice>
  </mc:AlternateContent>
  <xr:revisionPtr revIDLastSave="0" documentId="8_{EB8C054B-776F-48FD-9A69-F1401139CB0B}" xr6:coauthVersionLast="47" xr6:coauthVersionMax="47" xr10:uidLastSave="{00000000-0000-0000-0000-000000000000}"/>
  <bookViews>
    <workbookView xWindow="-12795" yWindow="-15300" windowWidth="22335" windowHeight="13245" tabRatio="884" xr2:uid="{00000000-000D-0000-FFFF-FFFF00000000}"/>
  </bookViews>
  <sheets>
    <sheet name="New Devices" sheetId="1" r:id="rId1"/>
    <sheet name="Consumables" sheetId="3" r:id="rId2"/>
    <sheet name="Peripherals" sheetId="2" r:id="rId3"/>
    <sheet name="Refurbished Devices" sheetId="5" r:id="rId4"/>
    <sheet name="Technical Specifications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1" hidden="1">Consumables!$A$1:$F$281</definedName>
    <definedName name="_xlnm._FilterDatabase" localSheetId="0" hidden="1">'New Devices'!$A$2:$BC$241</definedName>
    <definedName name="_xlnm._FilterDatabase" localSheetId="2" hidden="1">Peripherals!$A$1:$H$215</definedName>
    <definedName name="_xlnm._FilterDatabase" localSheetId="3" hidden="1">'Refurbished Devices'!$A$2:$F$48</definedName>
    <definedName name="_xlnm._FilterDatabase" localSheetId="4" hidden="1">'Technical Specifications'!$A$3:$M$31</definedName>
    <definedName name="_xlnm.Print_Area" localSheetId="4">'Technical Specifications'!$A$1:$M$44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2" i="1" l="1"/>
  <c r="N186" i="1"/>
  <c r="AR223" i="1"/>
  <c r="S32" i="1"/>
  <c r="S30" i="1"/>
  <c r="N81" i="1" l="1"/>
  <c r="S65" i="1"/>
  <c r="S81" i="1" l="1"/>
  <c r="S78" i="1"/>
  <c r="S71" i="1"/>
  <c r="S63" i="1" l="1"/>
  <c r="S70" i="1" l="1"/>
  <c r="S62" i="1"/>
  <c r="AR60" i="1"/>
  <c r="P60" i="1" s="1"/>
  <c r="S60" i="1"/>
  <c r="S68" i="1"/>
  <c r="S110" i="1" l="1"/>
  <c r="S106" i="1"/>
  <c r="S103" i="1"/>
  <c r="S95" i="1"/>
  <c r="S94" i="1"/>
  <c r="S92" i="1"/>
  <c r="S218" i="1" l="1"/>
  <c r="N211" i="1"/>
  <c r="S21" i="1"/>
  <c r="N162" i="1" l="1"/>
  <c r="AG162" i="1"/>
  <c r="AE162" i="1"/>
  <c r="AC162" i="1"/>
  <c r="O162" i="1" s="1"/>
  <c r="N53" i="1" l="1"/>
  <c r="AR53" i="1"/>
  <c r="P53" i="1" s="1"/>
  <c r="AR49" i="1"/>
  <c r="AG53" i="1"/>
  <c r="AE53" i="1"/>
  <c r="AC53" i="1"/>
  <c r="O53" i="1" s="1"/>
  <c r="AG49" i="1"/>
  <c r="AE49" i="1"/>
  <c r="AC49" i="1"/>
  <c r="O49" i="1" s="1"/>
  <c r="N49" i="1"/>
  <c r="AR45" i="1"/>
  <c r="P45" i="1" s="1"/>
  <c r="AC45" i="1"/>
  <c r="N45" i="1"/>
  <c r="Q53" i="1" l="1"/>
  <c r="N43" i="1"/>
  <c r="AR43" i="1"/>
  <c r="P43" i="1" s="1"/>
  <c r="AG43" i="1"/>
  <c r="AE43" i="1"/>
  <c r="AC43" i="1"/>
  <c r="O43" i="1" s="1"/>
  <c r="AR41" i="1"/>
  <c r="P41" i="1" s="1"/>
  <c r="AG41" i="1"/>
  <c r="AE41" i="1"/>
  <c r="AC41" i="1"/>
  <c r="O41" i="1" s="1"/>
  <c r="N41" i="1"/>
  <c r="Q43" i="1" l="1"/>
  <c r="Q41" i="1"/>
  <c r="AR163" i="1"/>
  <c r="P163" i="1" s="1"/>
  <c r="N163" i="1"/>
  <c r="N161" i="1"/>
  <c r="AN161" i="1"/>
  <c r="AR161" i="1" s="1"/>
  <c r="P161" i="1" s="1"/>
  <c r="AE161" i="1"/>
  <c r="AC161" i="1"/>
  <c r="O161" i="1" s="1"/>
  <c r="S161" i="1"/>
  <c r="AN150" i="1"/>
  <c r="AR150" i="1" s="1"/>
  <c r="P150" i="1" s="1"/>
  <c r="AA150" i="1"/>
  <c r="S150" i="1"/>
  <c r="AN154" i="1"/>
  <c r="AR154" i="1" s="1"/>
  <c r="S154" i="1"/>
  <c r="AR158" i="1"/>
  <c r="Q161" i="1" l="1"/>
  <c r="AC214" i="1" l="1"/>
  <c r="O214" i="1" s="1"/>
  <c r="AR173" i="1" l="1"/>
  <c r="P173" i="1" s="1"/>
  <c r="AG173" i="1"/>
  <c r="AE173" i="1"/>
  <c r="AC173" i="1"/>
  <c r="O173" i="1" s="1"/>
  <c r="N173" i="1"/>
  <c r="Q173" i="1" l="1"/>
  <c r="AE183" i="1" l="1"/>
  <c r="N142" i="1" l="1"/>
  <c r="AC142" i="1"/>
  <c r="O142" i="1" s="1"/>
  <c r="AE142" i="1"/>
  <c r="AG142" i="1"/>
  <c r="AR142" i="1"/>
  <c r="P142" i="1" s="1"/>
  <c r="Q142" i="1" l="1"/>
  <c r="BD88" i="1" l="1"/>
  <c r="H76" i="2"/>
  <c r="AR86" i="1"/>
  <c r="P86" i="1" s="1"/>
  <c r="BD86" i="1"/>
  <c r="AG86" i="1"/>
  <c r="AE86" i="1"/>
  <c r="AC86" i="1"/>
  <c r="O86" i="1" s="1"/>
  <c r="N86" i="1"/>
  <c r="N88" i="1"/>
  <c r="AC88" i="1"/>
  <c r="O88" i="1" s="1"/>
  <c r="AE88" i="1"/>
  <c r="AG88" i="1"/>
  <c r="AR88" i="1"/>
  <c r="P88" i="1" s="1"/>
  <c r="Q86" i="1" l="1"/>
  <c r="Q88" i="1"/>
  <c r="H74" i="2"/>
  <c r="T84" i="1"/>
  <c r="AR164" i="1" l="1"/>
  <c r="AR68" i="1" l="1"/>
  <c r="P68" i="1" s="1"/>
  <c r="AR57" i="1"/>
  <c r="AR56" i="1"/>
  <c r="S14" i="1" l="1"/>
  <c r="S13" i="1" l="1"/>
  <c r="H72" i="2" l="1"/>
  <c r="N235" i="1" l="1"/>
  <c r="AC235" i="1"/>
  <c r="O235" i="1" s="1"/>
  <c r="AE235" i="1"/>
  <c r="AG235" i="1"/>
  <c r="AR235" i="1"/>
  <c r="P235" i="1" s="1"/>
  <c r="BD235" i="1"/>
  <c r="N236" i="1"/>
  <c r="AC236" i="1"/>
  <c r="O236" i="1" s="1"/>
  <c r="AE236" i="1"/>
  <c r="AG236" i="1"/>
  <c r="AR236" i="1"/>
  <c r="P236" i="1" s="1"/>
  <c r="BD236" i="1"/>
  <c r="N237" i="1"/>
  <c r="AC237" i="1"/>
  <c r="O237" i="1" s="1"/>
  <c r="AE237" i="1"/>
  <c r="AG237" i="1"/>
  <c r="AR237" i="1"/>
  <c r="P237" i="1" s="1"/>
  <c r="BD237" i="1"/>
  <c r="N238" i="1"/>
  <c r="AC238" i="1"/>
  <c r="O238" i="1" s="1"/>
  <c r="AE238" i="1"/>
  <c r="AG238" i="1"/>
  <c r="AR238" i="1"/>
  <c r="P238" i="1" s="1"/>
  <c r="BD238" i="1"/>
  <c r="N239" i="1"/>
  <c r="AC239" i="1"/>
  <c r="O239" i="1" s="1"/>
  <c r="AE239" i="1"/>
  <c r="AG239" i="1"/>
  <c r="AR239" i="1"/>
  <c r="P239" i="1" s="1"/>
  <c r="BD239" i="1"/>
  <c r="N240" i="1"/>
  <c r="AC240" i="1"/>
  <c r="O240" i="1" s="1"/>
  <c r="AE240" i="1"/>
  <c r="AG240" i="1"/>
  <c r="AR240" i="1"/>
  <c r="P240" i="1" s="1"/>
  <c r="BD240" i="1"/>
  <c r="Q236" i="1" l="1"/>
  <c r="Q239" i="1"/>
  <c r="Q235" i="1"/>
  <c r="Q237" i="1"/>
  <c r="Q238" i="1"/>
  <c r="Q240" i="1"/>
  <c r="N12" i="1" l="1"/>
  <c r="S12" i="1"/>
  <c r="AC12" i="1"/>
  <c r="O12" i="1" s="1"/>
  <c r="AE12" i="1"/>
  <c r="AG12" i="1"/>
  <c r="P12" i="1"/>
  <c r="BD12" i="1"/>
  <c r="Q12" i="1" l="1"/>
  <c r="N208" i="1" l="1"/>
  <c r="AC208" i="1"/>
  <c r="O208" i="1" s="1"/>
  <c r="AE208" i="1"/>
  <c r="AG208" i="1"/>
  <c r="AR208" i="1"/>
  <c r="P208" i="1" s="1"/>
  <c r="BD208" i="1"/>
  <c r="N209" i="1"/>
  <c r="AC209" i="1"/>
  <c r="O209" i="1" s="1"/>
  <c r="AE209" i="1"/>
  <c r="AG209" i="1"/>
  <c r="AR209" i="1"/>
  <c r="P209" i="1" s="1"/>
  <c r="BD209" i="1"/>
  <c r="Q208" i="1" l="1"/>
  <c r="Q209" i="1"/>
  <c r="H79" i="2" l="1"/>
  <c r="H77" i="2"/>
  <c r="H75" i="2"/>
  <c r="T85" i="1" l="1"/>
  <c r="AC85" i="1" s="1"/>
  <c r="O85" i="1" s="1"/>
  <c r="AG84" i="1"/>
  <c r="AG83" i="1"/>
  <c r="N82" i="1"/>
  <c r="AC82" i="1"/>
  <c r="O82" i="1" s="1"/>
  <c r="AE82" i="1"/>
  <c r="AG82" i="1"/>
  <c r="AR82" i="1"/>
  <c r="P82" i="1" s="1"/>
  <c r="BD82" i="1"/>
  <c r="N83" i="1"/>
  <c r="AE83" i="1"/>
  <c r="AR83" i="1"/>
  <c r="P83" i="1" s="1"/>
  <c r="BD83" i="1"/>
  <c r="N84" i="1"/>
  <c r="AE84" i="1"/>
  <c r="AR84" i="1"/>
  <c r="P84" i="1" s="1"/>
  <c r="BD84" i="1"/>
  <c r="N85" i="1"/>
  <c r="AE85" i="1"/>
  <c r="AR85" i="1"/>
  <c r="P85" i="1" s="1"/>
  <c r="BD85" i="1"/>
  <c r="N87" i="1"/>
  <c r="AC87" i="1"/>
  <c r="O87" i="1" s="1"/>
  <c r="AE87" i="1"/>
  <c r="AG87" i="1"/>
  <c r="AR87" i="1"/>
  <c r="P87" i="1" s="1"/>
  <c r="BD87" i="1"/>
  <c r="N89" i="1"/>
  <c r="AC89" i="1"/>
  <c r="O89" i="1" s="1"/>
  <c r="AE89" i="1"/>
  <c r="AG89" i="1"/>
  <c r="AR89" i="1"/>
  <c r="P89" i="1" s="1"/>
  <c r="BD89" i="1"/>
  <c r="AC83" i="1" l="1"/>
  <c r="O83" i="1" s="1"/>
  <c r="Q83" i="1" s="1"/>
  <c r="AC84" i="1"/>
  <c r="O84" i="1" s="1"/>
  <c r="Q84" i="1" s="1"/>
  <c r="Q85" i="1"/>
  <c r="AG85" i="1"/>
  <c r="Q82" i="1"/>
  <c r="Q87" i="1"/>
  <c r="Q89" i="1"/>
  <c r="AN189" i="1" l="1"/>
  <c r="AR189" i="1" s="1"/>
  <c r="P189" i="1" s="1"/>
  <c r="AN188" i="1"/>
  <c r="AR188" i="1" s="1"/>
  <c r="P188" i="1" s="1"/>
  <c r="AN187" i="1"/>
  <c r="AR187" i="1" s="1"/>
  <c r="P187" i="1" s="1"/>
  <c r="N187" i="1"/>
  <c r="AC187" i="1"/>
  <c r="O187" i="1" s="1"/>
  <c r="AE187" i="1"/>
  <c r="AG187" i="1"/>
  <c r="BD187" i="1"/>
  <c r="N188" i="1"/>
  <c r="AC188" i="1"/>
  <c r="O188" i="1" s="1"/>
  <c r="AE188" i="1"/>
  <c r="AG188" i="1"/>
  <c r="BD188" i="1"/>
  <c r="N189" i="1"/>
  <c r="AC189" i="1"/>
  <c r="O189" i="1" s="1"/>
  <c r="AE189" i="1"/>
  <c r="AG189" i="1"/>
  <c r="BD189" i="1"/>
  <c r="Q187" i="1" l="1"/>
  <c r="Q188" i="1"/>
  <c r="Q189" i="1"/>
  <c r="N166" i="1" l="1"/>
  <c r="AC166" i="1"/>
  <c r="O166" i="1" s="1"/>
  <c r="AE166" i="1"/>
  <c r="AG166" i="1"/>
  <c r="AR166" i="1"/>
  <c r="P166" i="1" s="1"/>
  <c r="BD166" i="1"/>
  <c r="N165" i="1"/>
  <c r="AC165" i="1"/>
  <c r="O165" i="1" s="1"/>
  <c r="AE165" i="1"/>
  <c r="AG165" i="1"/>
  <c r="AR165" i="1"/>
  <c r="P165" i="1" s="1"/>
  <c r="BD165" i="1"/>
  <c r="N167" i="1"/>
  <c r="AC167" i="1"/>
  <c r="O167" i="1" s="1"/>
  <c r="AE167" i="1"/>
  <c r="AG167" i="1"/>
  <c r="AR167" i="1"/>
  <c r="P167" i="1" s="1"/>
  <c r="BD167" i="1"/>
  <c r="N168" i="1"/>
  <c r="AC168" i="1"/>
  <c r="O168" i="1" s="1"/>
  <c r="AE168" i="1"/>
  <c r="AG168" i="1"/>
  <c r="AR168" i="1"/>
  <c r="P168" i="1" s="1"/>
  <c r="BD168" i="1"/>
  <c r="N169" i="1"/>
  <c r="AC169" i="1"/>
  <c r="O169" i="1" s="1"/>
  <c r="AE169" i="1"/>
  <c r="AG169" i="1"/>
  <c r="AR169" i="1"/>
  <c r="P169" i="1" s="1"/>
  <c r="BD169" i="1"/>
  <c r="Q166" i="1" l="1"/>
  <c r="Q167" i="1"/>
  <c r="Q165" i="1"/>
  <c r="Q168" i="1"/>
  <c r="Q169" i="1"/>
  <c r="H30" i="2"/>
  <c r="H29" i="2"/>
  <c r="H28" i="2"/>
  <c r="H26" i="2"/>
  <c r="AA36" i="1"/>
  <c r="AA34" i="1"/>
  <c r="AA32" i="1"/>
  <c r="AA31" i="1"/>
  <c r="AE31" i="1"/>
  <c r="AA29" i="1"/>
  <c r="AE29" i="1"/>
  <c r="T29" i="1"/>
  <c r="AC29" i="1" s="1"/>
  <c r="O29" i="1" s="1"/>
  <c r="N32" i="1"/>
  <c r="AC32" i="1"/>
  <c r="O32" i="1" s="1"/>
  <c r="AE32" i="1"/>
  <c r="AG32" i="1"/>
  <c r="AR32" i="1"/>
  <c r="P32" i="1" s="1"/>
  <c r="BD32" i="1"/>
  <c r="AR29" i="1"/>
  <c r="P29" i="1" s="1"/>
  <c r="BD29" i="1"/>
  <c r="N30" i="1"/>
  <c r="AC30" i="1"/>
  <c r="O30" i="1" s="1"/>
  <c r="AE30" i="1"/>
  <c r="AG30" i="1"/>
  <c r="AR30" i="1"/>
  <c r="P30" i="1" s="1"/>
  <c r="BD30" i="1"/>
  <c r="AC31" i="1"/>
  <c r="O31" i="1" s="1"/>
  <c r="AG31" i="1"/>
  <c r="AR31" i="1"/>
  <c r="P31" i="1" s="1"/>
  <c r="BD31" i="1"/>
  <c r="N33" i="1"/>
  <c r="AC33" i="1"/>
  <c r="O33" i="1" s="1"/>
  <c r="AE33" i="1"/>
  <c r="AG33" i="1"/>
  <c r="AR33" i="1"/>
  <c r="P33" i="1" s="1"/>
  <c r="BD33" i="1"/>
  <c r="N34" i="1"/>
  <c r="AC34" i="1"/>
  <c r="O34" i="1" s="1"/>
  <c r="AE34" i="1"/>
  <c r="AG34" i="1"/>
  <c r="AR34" i="1"/>
  <c r="P34" i="1" s="1"/>
  <c r="BD34" i="1"/>
  <c r="N35" i="1"/>
  <c r="AC35" i="1"/>
  <c r="O35" i="1" s="1"/>
  <c r="AE35" i="1"/>
  <c r="AG35" i="1"/>
  <c r="AR35" i="1"/>
  <c r="P35" i="1" s="1"/>
  <c r="BD35" i="1"/>
  <c r="N36" i="1"/>
  <c r="AC36" i="1"/>
  <c r="O36" i="1" s="1"/>
  <c r="AE36" i="1"/>
  <c r="AG36" i="1"/>
  <c r="AR36" i="1"/>
  <c r="P36" i="1" s="1"/>
  <c r="BD36" i="1"/>
  <c r="N37" i="1"/>
  <c r="AC37" i="1"/>
  <c r="O37" i="1" s="1"/>
  <c r="AE37" i="1"/>
  <c r="AG37" i="1"/>
  <c r="AR37" i="1"/>
  <c r="P37" i="1" s="1"/>
  <c r="BD37" i="1"/>
  <c r="N31" i="1" l="1"/>
  <c r="AG29" i="1"/>
  <c r="N29" i="1"/>
  <c r="Q32" i="1"/>
  <c r="Q31" i="1"/>
  <c r="Q29" i="1"/>
  <c r="Q30" i="1"/>
  <c r="Q33" i="1"/>
  <c r="Q34" i="1"/>
  <c r="Q35" i="1"/>
  <c r="Q36" i="1"/>
  <c r="Q37" i="1"/>
  <c r="N241" i="1" l="1"/>
  <c r="AC241" i="1"/>
  <c r="O241" i="1" s="1"/>
  <c r="AR241" i="1"/>
  <c r="P241" i="1" s="1"/>
  <c r="AE241" i="1"/>
  <c r="AG241" i="1"/>
  <c r="BD241" i="1"/>
  <c r="G62" i="2"/>
  <c r="S77" i="1"/>
  <c r="S76" i="1"/>
  <c r="S74" i="1"/>
  <c r="S72" i="1"/>
  <c r="S182" i="1"/>
  <c r="S181" i="1"/>
  <c r="S179" i="1"/>
  <c r="S177" i="1"/>
  <c r="S175" i="1"/>
  <c r="AR4" i="1"/>
  <c r="P4" i="1" s="1"/>
  <c r="AR5" i="1"/>
  <c r="P5" i="1" s="1"/>
  <c r="AR6" i="1"/>
  <c r="P6" i="1" s="1"/>
  <c r="AR7" i="1"/>
  <c r="P7" i="1" s="1"/>
  <c r="AR8" i="1"/>
  <c r="P8" i="1" s="1"/>
  <c r="AR9" i="1"/>
  <c r="P9" i="1" s="1"/>
  <c r="AR10" i="1"/>
  <c r="P10" i="1" s="1"/>
  <c r="AR11" i="1"/>
  <c r="P11" i="1" s="1"/>
  <c r="AR13" i="1"/>
  <c r="P13" i="1" s="1"/>
  <c r="AR14" i="1"/>
  <c r="P14" i="1" s="1"/>
  <c r="AR15" i="1"/>
  <c r="P15" i="1" s="1"/>
  <c r="AR16" i="1"/>
  <c r="P16" i="1" s="1"/>
  <c r="AR17" i="1"/>
  <c r="P17" i="1" s="1"/>
  <c r="AR18" i="1"/>
  <c r="P18" i="1" s="1"/>
  <c r="AR19" i="1"/>
  <c r="P19" i="1" s="1"/>
  <c r="AR20" i="1"/>
  <c r="P20" i="1" s="1"/>
  <c r="AR21" i="1"/>
  <c r="P21" i="1" s="1"/>
  <c r="AR22" i="1"/>
  <c r="P22" i="1" s="1"/>
  <c r="AR23" i="1"/>
  <c r="P23" i="1" s="1"/>
  <c r="AR24" i="1"/>
  <c r="P24" i="1" s="1"/>
  <c r="AR25" i="1"/>
  <c r="P25" i="1" s="1"/>
  <c r="AR26" i="1"/>
  <c r="P26" i="1" s="1"/>
  <c r="AR27" i="1"/>
  <c r="P27" i="1" s="1"/>
  <c r="AR28" i="1"/>
  <c r="P28" i="1" s="1"/>
  <c r="AR38" i="1"/>
  <c r="P38" i="1" s="1"/>
  <c r="AR39" i="1"/>
  <c r="P39" i="1" s="1"/>
  <c r="AR40" i="1"/>
  <c r="P40" i="1" s="1"/>
  <c r="AR42" i="1"/>
  <c r="P42" i="1" s="1"/>
  <c r="AR44" i="1"/>
  <c r="P44" i="1" s="1"/>
  <c r="AR46" i="1"/>
  <c r="P46" i="1" s="1"/>
  <c r="AR47" i="1"/>
  <c r="P47" i="1" s="1"/>
  <c r="AR48" i="1"/>
  <c r="P48" i="1" s="1"/>
  <c r="P49" i="1"/>
  <c r="Q49" i="1" s="1"/>
  <c r="AR50" i="1"/>
  <c r="P50" i="1" s="1"/>
  <c r="AR51" i="1"/>
  <c r="P51" i="1" s="1"/>
  <c r="AR52" i="1"/>
  <c r="P52" i="1" s="1"/>
  <c r="AR54" i="1"/>
  <c r="P54" i="1" s="1"/>
  <c r="AR55" i="1"/>
  <c r="P55" i="1" s="1"/>
  <c r="P56" i="1"/>
  <c r="P57" i="1"/>
  <c r="P58" i="1"/>
  <c r="AR59" i="1"/>
  <c r="P59" i="1" s="1"/>
  <c r="AR62" i="1"/>
  <c r="P62" i="1" s="1"/>
  <c r="AR63" i="1"/>
  <c r="P63" i="1" s="1"/>
  <c r="AR64" i="1"/>
  <c r="P64" i="1" s="1"/>
  <c r="AR65" i="1"/>
  <c r="P65" i="1" s="1"/>
  <c r="AR66" i="1"/>
  <c r="P66" i="1" s="1"/>
  <c r="AR67" i="1"/>
  <c r="P67" i="1" s="1"/>
  <c r="AR70" i="1"/>
  <c r="P70" i="1" s="1"/>
  <c r="AR71" i="1"/>
  <c r="P71" i="1" s="1"/>
  <c r="AR72" i="1"/>
  <c r="P72" i="1" s="1"/>
  <c r="AR73" i="1"/>
  <c r="P73" i="1" s="1"/>
  <c r="AR74" i="1"/>
  <c r="P74" i="1" s="1"/>
  <c r="AR75" i="1"/>
  <c r="P75" i="1" s="1"/>
  <c r="AR76" i="1"/>
  <c r="P76" i="1" s="1"/>
  <c r="AR77" i="1"/>
  <c r="P77" i="1" s="1"/>
  <c r="AR78" i="1"/>
  <c r="P78" i="1" s="1"/>
  <c r="AR79" i="1"/>
  <c r="P79" i="1" s="1"/>
  <c r="AR80" i="1"/>
  <c r="P80" i="1" s="1"/>
  <c r="AR81" i="1"/>
  <c r="P81" i="1" s="1"/>
  <c r="AR90" i="1"/>
  <c r="P90" i="1" s="1"/>
  <c r="AR91" i="1"/>
  <c r="P91" i="1" s="1"/>
  <c r="AR92" i="1"/>
  <c r="P92" i="1" s="1"/>
  <c r="AR93" i="1"/>
  <c r="P93" i="1" s="1"/>
  <c r="AR94" i="1"/>
  <c r="P94" i="1" s="1"/>
  <c r="AR95" i="1"/>
  <c r="P95" i="1" s="1"/>
  <c r="AR96" i="1"/>
  <c r="P96" i="1" s="1"/>
  <c r="AR97" i="1"/>
  <c r="P97" i="1" s="1"/>
  <c r="AR98" i="1"/>
  <c r="P98" i="1" s="1"/>
  <c r="AR99" i="1"/>
  <c r="P99" i="1" s="1"/>
  <c r="AR100" i="1"/>
  <c r="P100" i="1" s="1"/>
  <c r="AR101" i="1"/>
  <c r="P101" i="1" s="1"/>
  <c r="AR102" i="1"/>
  <c r="P102" i="1" s="1"/>
  <c r="AR103" i="1"/>
  <c r="P103" i="1" s="1"/>
  <c r="AR104" i="1"/>
  <c r="P104" i="1" s="1"/>
  <c r="AR105" i="1"/>
  <c r="P105" i="1" s="1"/>
  <c r="AR106" i="1"/>
  <c r="P106" i="1" s="1"/>
  <c r="AR107" i="1"/>
  <c r="P107" i="1" s="1"/>
  <c r="AR108" i="1"/>
  <c r="P108" i="1" s="1"/>
  <c r="AR109" i="1"/>
  <c r="P109" i="1" s="1"/>
  <c r="AR110" i="1"/>
  <c r="P110" i="1" s="1"/>
  <c r="AR111" i="1"/>
  <c r="AR112" i="1"/>
  <c r="P112" i="1" s="1"/>
  <c r="AR113" i="1"/>
  <c r="P113" i="1" s="1"/>
  <c r="AR114" i="1"/>
  <c r="P114" i="1" s="1"/>
  <c r="AR115" i="1"/>
  <c r="P115" i="1" s="1"/>
  <c r="AR116" i="1"/>
  <c r="P116" i="1" s="1"/>
  <c r="AR117" i="1"/>
  <c r="P117" i="1" s="1"/>
  <c r="AR118" i="1"/>
  <c r="P118" i="1" s="1"/>
  <c r="Q118" i="1" s="1"/>
  <c r="AR119" i="1"/>
  <c r="P119" i="1" s="1"/>
  <c r="AR120" i="1"/>
  <c r="P120" i="1" s="1"/>
  <c r="AR121" i="1"/>
  <c r="P121" i="1" s="1"/>
  <c r="AR122" i="1"/>
  <c r="P122" i="1" s="1"/>
  <c r="AR123" i="1"/>
  <c r="P123" i="1" s="1"/>
  <c r="AR124" i="1"/>
  <c r="P124" i="1" s="1"/>
  <c r="AR125" i="1"/>
  <c r="P125" i="1" s="1"/>
  <c r="AR126" i="1"/>
  <c r="P126" i="1" s="1"/>
  <c r="AR127" i="1"/>
  <c r="P127" i="1" s="1"/>
  <c r="AR128" i="1"/>
  <c r="P128" i="1" s="1"/>
  <c r="Q128" i="1" s="1"/>
  <c r="AR129" i="1"/>
  <c r="P129" i="1" s="1"/>
  <c r="AR130" i="1"/>
  <c r="P130" i="1" s="1"/>
  <c r="AR131" i="1"/>
  <c r="P131" i="1" s="1"/>
  <c r="AR132" i="1"/>
  <c r="P132" i="1" s="1"/>
  <c r="Q132" i="1" s="1"/>
  <c r="AR133" i="1"/>
  <c r="P133" i="1" s="1"/>
  <c r="AR134" i="1"/>
  <c r="P134" i="1" s="1"/>
  <c r="AR135" i="1"/>
  <c r="P135" i="1" s="1"/>
  <c r="Q135" i="1" s="1"/>
  <c r="AR136" i="1"/>
  <c r="P136" i="1" s="1"/>
  <c r="AR137" i="1"/>
  <c r="P137" i="1" s="1"/>
  <c r="AR138" i="1"/>
  <c r="P138" i="1" s="1"/>
  <c r="AR140" i="1"/>
  <c r="P140" i="1" s="1"/>
  <c r="AR141" i="1"/>
  <c r="P141" i="1" s="1"/>
  <c r="AR143" i="1"/>
  <c r="P143" i="1" s="1"/>
  <c r="AR144" i="1"/>
  <c r="P144" i="1" s="1"/>
  <c r="AR145" i="1"/>
  <c r="P145" i="1" s="1"/>
  <c r="AR146" i="1"/>
  <c r="P146" i="1" s="1"/>
  <c r="AR147" i="1"/>
  <c r="P147" i="1" s="1"/>
  <c r="AR148" i="1"/>
  <c r="P148" i="1" s="1"/>
  <c r="AR149" i="1"/>
  <c r="P149" i="1" s="1"/>
  <c r="AR151" i="1"/>
  <c r="P151" i="1" s="1"/>
  <c r="AR152" i="1"/>
  <c r="P152" i="1" s="1"/>
  <c r="AR153" i="1"/>
  <c r="P153" i="1" s="1"/>
  <c r="AR155" i="1"/>
  <c r="P155" i="1" s="1"/>
  <c r="AR156" i="1"/>
  <c r="P156" i="1" s="1"/>
  <c r="AR157" i="1"/>
  <c r="P157" i="1" s="1"/>
  <c r="AR159" i="1"/>
  <c r="P159" i="1" s="1"/>
  <c r="AR160" i="1"/>
  <c r="P160" i="1" s="1"/>
  <c r="AR162" i="1"/>
  <c r="P162" i="1" s="1"/>
  <c r="Q162" i="1" s="1"/>
  <c r="P164" i="1"/>
  <c r="AR170" i="1"/>
  <c r="P170" i="1" s="1"/>
  <c r="AR171" i="1"/>
  <c r="P171" i="1" s="1"/>
  <c r="AR172" i="1"/>
  <c r="P172" i="1" s="1"/>
  <c r="AR174" i="1"/>
  <c r="P174" i="1" s="1"/>
  <c r="AR175" i="1"/>
  <c r="P175" i="1" s="1"/>
  <c r="AR176" i="1"/>
  <c r="P176" i="1" s="1"/>
  <c r="AR177" i="1"/>
  <c r="P177" i="1" s="1"/>
  <c r="AR178" i="1"/>
  <c r="P178" i="1" s="1"/>
  <c r="AR179" i="1"/>
  <c r="P179" i="1" s="1"/>
  <c r="AR180" i="1"/>
  <c r="P180" i="1" s="1"/>
  <c r="AR181" i="1"/>
  <c r="P181" i="1" s="1"/>
  <c r="AR182" i="1"/>
  <c r="P182" i="1" s="1"/>
  <c r="AR183" i="1"/>
  <c r="P183" i="1" s="1"/>
  <c r="AR184" i="1"/>
  <c r="P184" i="1" s="1"/>
  <c r="AR185" i="1"/>
  <c r="P185" i="1" s="1"/>
  <c r="AR190" i="1"/>
  <c r="P190" i="1" s="1"/>
  <c r="AR191" i="1"/>
  <c r="P191" i="1" s="1"/>
  <c r="AR192" i="1"/>
  <c r="P192" i="1" s="1"/>
  <c r="AR193" i="1"/>
  <c r="P193" i="1" s="1"/>
  <c r="AR194" i="1"/>
  <c r="P194" i="1" s="1"/>
  <c r="AR195" i="1"/>
  <c r="P195" i="1" s="1"/>
  <c r="AR196" i="1"/>
  <c r="P196" i="1" s="1"/>
  <c r="AR197" i="1"/>
  <c r="P197" i="1" s="1"/>
  <c r="AR198" i="1"/>
  <c r="P198" i="1" s="1"/>
  <c r="AR199" i="1"/>
  <c r="P199" i="1" s="1"/>
  <c r="AR200" i="1"/>
  <c r="P200" i="1" s="1"/>
  <c r="AR201" i="1"/>
  <c r="P201" i="1" s="1"/>
  <c r="AR202" i="1"/>
  <c r="P202" i="1" s="1"/>
  <c r="AR203" i="1"/>
  <c r="P203" i="1" s="1"/>
  <c r="AR204" i="1"/>
  <c r="P204" i="1" s="1"/>
  <c r="AR205" i="1"/>
  <c r="P205" i="1" s="1"/>
  <c r="AR206" i="1"/>
  <c r="P206" i="1" s="1"/>
  <c r="AR207" i="1"/>
  <c r="P207" i="1" s="1"/>
  <c r="AR210" i="1"/>
  <c r="P210" i="1" s="1"/>
  <c r="AR211" i="1"/>
  <c r="P211" i="1" s="1"/>
  <c r="AR212" i="1"/>
  <c r="P212" i="1" s="1"/>
  <c r="AR213" i="1"/>
  <c r="P213" i="1" s="1"/>
  <c r="AR214" i="1"/>
  <c r="P214" i="1" s="1"/>
  <c r="AR215" i="1"/>
  <c r="P215" i="1" s="1"/>
  <c r="AR216" i="1"/>
  <c r="P216" i="1" s="1"/>
  <c r="AR217" i="1"/>
  <c r="P217" i="1" s="1"/>
  <c r="AR218" i="1"/>
  <c r="P218" i="1" s="1"/>
  <c r="AR219" i="1"/>
  <c r="P219" i="1" s="1"/>
  <c r="AR220" i="1"/>
  <c r="P220" i="1" s="1"/>
  <c r="AR221" i="1"/>
  <c r="P221" i="1" s="1"/>
  <c r="AR222" i="1"/>
  <c r="P222" i="1" s="1"/>
  <c r="P223" i="1"/>
  <c r="AR224" i="1"/>
  <c r="P224" i="1" s="1"/>
  <c r="AR225" i="1"/>
  <c r="P225" i="1" s="1"/>
  <c r="AR226" i="1"/>
  <c r="P226" i="1" s="1"/>
  <c r="AR227" i="1"/>
  <c r="P227" i="1" s="1"/>
  <c r="AR228" i="1"/>
  <c r="P228" i="1" s="1"/>
  <c r="AR229" i="1"/>
  <c r="P229" i="1" s="1"/>
  <c r="AR230" i="1"/>
  <c r="P230" i="1" s="1"/>
  <c r="AR231" i="1"/>
  <c r="P231" i="1" s="1"/>
  <c r="AR232" i="1"/>
  <c r="P232" i="1" s="1"/>
  <c r="AR233" i="1"/>
  <c r="P233" i="1" s="1"/>
  <c r="AR234" i="1"/>
  <c r="P234" i="1" s="1"/>
  <c r="AR3" i="1"/>
  <c r="P3" i="1" s="1"/>
  <c r="AG4" i="1"/>
  <c r="AG5" i="1"/>
  <c r="AG6" i="1"/>
  <c r="AG7" i="1"/>
  <c r="AG8" i="1"/>
  <c r="AG9" i="1"/>
  <c r="AG10" i="1"/>
  <c r="AG11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38" i="1"/>
  <c r="AG39" i="1"/>
  <c r="AG40" i="1"/>
  <c r="AG42" i="1"/>
  <c r="AG44" i="1"/>
  <c r="AG45" i="1"/>
  <c r="AG46" i="1"/>
  <c r="AG47" i="1"/>
  <c r="AG48" i="1"/>
  <c r="AG50" i="1"/>
  <c r="AG51" i="1"/>
  <c r="AG52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3" i="1"/>
  <c r="AG164" i="1"/>
  <c r="AG170" i="1"/>
  <c r="AG171" i="1"/>
  <c r="AG172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10" i="1"/>
  <c r="AG211" i="1"/>
  <c r="AG212" i="1"/>
  <c r="AG213" i="1"/>
  <c r="AG3" i="1"/>
  <c r="AE4" i="1"/>
  <c r="AE5" i="1"/>
  <c r="AE6" i="1"/>
  <c r="AE7" i="1"/>
  <c r="AE8" i="1"/>
  <c r="AE9" i="1"/>
  <c r="AE10" i="1"/>
  <c r="AE11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38" i="1"/>
  <c r="AE39" i="1"/>
  <c r="AE40" i="1"/>
  <c r="AE42" i="1"/>
  <c r="AE44" i="1"/>
  <c r="AE45" i="1"/>
  <c r="AE46" i="1"/>
  <c r="AE47" i="1"/>
  <c r="AE48" i="1"/>
  <c r="AE50" i="1"/>
  <c r="AE51" i="1"/>
  <c r="AE52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3" i="1"/>
  <c r="AE164" i="1"/>
  <c r="AE170" i="1"/>
  <c r="AE171" i="1"/>
  <c r="AE172" i="1"/>
  <c r="AE174" i="1"/>
  <c r="AE175" i="1"/>
  <c r="AE176" i="1"/>
  <c r="AE177" i="1"/>
  <c r="AE178" i="1"/>
  <c r="AE179" i="1"/>
  <c r="AE180" i="1"/>
  <c r="AE181" i="1"/>
  <c r="AE182" i="1"/>
  <c r="AE184" i="1"/>
  <c r="AE185" i="1"/>
  <c r="AE186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3" i="1"/>
  <c r="AC4" i="1"/>
  <c r="O4" i="1" s="1"/>
  <c r="AC5" i="1"/>
  <c r="O5" i="1" s="1"/>
  <c r="AC6" i="1"/>
  <c r="O6" i="1" s="1"/>
  <c r="AC7" i="1"/>
  <c r="AC8" i="1"/>
  <c r="O8" i="1" s="1"/>
  <c r="AC9" i="1"/>
  <c r="O9" i="1" s="1"/>
  <c r="AC10" i="1"/>
  <c r="O10" i="1" s="1"/>
  <c r="AC11" i="1"/>
  <c r="O11" i="1" s="1"/>
  <c r="AC13" i="1"/>
  <c r="O13" i="1" s="1"/>
  <c r="AC14" i="1"/>
  <c r="O14" i="1" s="1"/>
  <c r="AC15" i="1"/>
  <c r="O15" i="1" s="1"/>
  <c r="AC16" i="1"/>
  <c r="O16" i="1" s="1"/>
  <c r="AC17" i="1"/>
  <c r="O17" i="1" s="1"/>
  <c r="AC18" i="1"/>
  <c r="O18" i="1" s="1"/>
  <c r="AC19" i="1"/>
  <c r="O19" i="1" s="1"/>
  <c r="AC20" i="1"/>
  <c r="O20" i="1" s="1"/>
  <c r="AC21" i="1"/>
  <c r="O21" i="1" s="1"/>
  <c r="AC22" i="1"/>
  <c r="O22" i="1" s="1"/>
  <c r="AC23" i="1"/>
  <c r="O23" i="1" s="1"/>
  <c r="AC24" i="1"/>
  <c r="AC25" i="1"/>
  <c r="O25" i="1" s="1"/>
  <c r="AC26" i="1"/>
  <c r="O26" i="1" s="1"/>
  <c r="AC27" i="1"/>
  <c r="O27" i="1" s="1"/>
  <c r="AC28" i="1"/>
  <c r="O28" i="1" s="1"/>
  <c r="AC38" i="1"/>
  <c r="O38" i="1" s="1"/>
  <c r="AC39" i="1"/>
  <c r="O39" i="1" s="1"/>
  <c r="AC40" i="1"/>
  <c r="O40" i="1" s="1"/>
  <c r="AC42" i="1"/>
  <c r="O42" i="1" s="1"/>
  <c r="AC44" i="1"/>
  <c r="O44" i="1" s="1"/>
  <c r="O45" i="1"/>
  <c r="Q45" i="1" s="1"/>
  <c r="AC46" i="1"/>
  <c r="O46" i="1" s="1"/>
  <c r="AC47" i="1"/>
  <c r="O47" i="1" s="1"/>
  <c r="AC48" i="1"/>
  <c r="O48" i="1" s="1"/>
  <c r="AC50" i="1"/>
  <c r="O50" i="1" s="1"/>
  <c r="AC51" i="1"/>
  <c r="O51" i="1" s="1"/>
  <c r="AC52" i="1"/>
  <c r="O52" i="1" s="1"/>
  <c r="AC54" i="1"/>
  <c r="O54" i="1" s="1"/>
  <c r="AC55" i="1"/>
  <c r="O55" i="1" s="1"/>
  <c r="AC56" i="1"/>
  <c r="O56" i="1" s="1"/>
  <c r="AC57" i="1"/>
  <c r="O57" i="1" s="1"/>
  <c r="AC58" i="1"/>
  <c r="O58" i="1" s="1"/>
  <c r="AC59" i="1"/>
  <c r="O59" i="1" s="1"/>
  <c r="AC60" i="1"/>
  <c r="O60" i="1" s="1"/>
  <c r="AC61" i="1"/>
  <c r="O61" i="1" s="1"/>
  <c r="AC62" i="1"/>
  <c r="O62" i="1" s="1"/>
  <c r="AC63" i="1"/>
  <c r="O63" i="1" s="1"/>
  <c r="AC64" i="1"/>
  <c r="O64" i="1" s="1"/>
  <c r="AC65" i="1"/>
  <c r="O65" i="1" s="1"/>
  <c r="AC66" i="1"/>
  <c r="O66" i="1" s="1"/>
  <c r="AC67" i="1"/>
  <c r="O67" i="1" s="1"/>
  <c r="AC68" i="1"/>
  <c r="O68" i="1" s="1"/>
  <c r="AC69" i="1"/>
  <c r="O69" i="1" s="1"/>
  <c r="AC70" i="1"/>
  <c r="O70" i="1" s="1"/>
  <c r="AC71" i="1"/>
  <c r="O71" i="1" s="1"/>
  <c r="AC72" i="1"/>
  <c r="O72" i="1" s="1"/>
  <c r="AC73" i="1"/>
  <c r="O73" i="1" s="1"/>
  <c r="AC74" i="1"/>
  <c r="O74" i="1" s="1"/>
  <c r="AC75" i="1"/>
  <c r="O75" i="1" s="1"/>
  <c r="AC76" i="1"/>
  <c r="O76" i="1" s="1"/>
  <c r="AC77" i="1"/>
  <c r="O77" i="1" s="1"/>
  <c r="AC78" i="1"/>
  <c r="O78" i="1" s="1"/>
  <c r="AC79" i="1"/>
  <c r="O79" i="1" s="1"/>
  <c r="AC80" i="1"/>
  <c r="O80" i="1" s="1"/>
  <c r="AC81" i="1"/>
  <c r="O81" i="1" s="1"/>
  <c r="AC90" i="1"/>
  <c r="O90" i="1" s="1"/>
  <c r="AC91" i="1"/>
  <c r="O91" i="1" s="1"/>
  <c r="AC92" i="1"/>
  <c r="O92" i="1" s="1"/>
  <c r="AC93" i="1"/>
  <c r="O93" i="1" s="1"/>
  <c r="AC94" i="1"/>
  <c r="O94" i="1" s="1"/>
  <c r="AC95" i="1"/>
  <c r="O95" i="1" s="1"/>
  <c r="AC96" i="1"/>
  <c r="O96" i="1" s="1"/>
  <c r="AC97" i="1"/>
  <c r="O97" i="1" s="1"/>
  <c r="AC98" i="1"/>
  <c r="O98" i="1" s="1"/>
  <c r="AC99" i="1"/>
  <c r="O99" i="1" s="1"/>
  <c r="AC100" i="1"/>
  <c r="O100" i="1" s="1"/>
  <c r="AC101" i="1"/>
  <c r="O101" i="1" s="1"/>
  <c r="AC102" i="1"/>
  <c r="O102" i="1" s="1"/>
  <c r="AC103" i="1"/>
  <c r="O103" i="1" s="1"/>
  <c r="AC104" i="1"/>
  <c r="O104" i="1" s="1"/>
  <c r="AC105" i="1"/>
  <c r="O105" i="1" s="1"/>
  <c r="AC106" i="1"/>
  <c r="O106" i="1" s="1"/>
  <c r="AC107" i="1"/>
  <c r="O107" i="1" s="1"/>
  <c r="O108" i="1"/>
  <c r="AC109" i="1"/>
  <c r="O109" i="1" s="1"/>
  <c r="AC110" i="1"/>
  <c r="O110" i="1" s="1"/>
  <c r="AC111" i="1"/>
  <c r="AC112" i="1"/>
  <c r="O112" i="1" s="1"/>
  <c r="AC113" i="1"/>
  <c r="O113" i="1" s="1"/>
  <c r="AC114" i="1"/>
  <c r="O114" i="1" s="1"/>
  <c r="AC115" i="1"/>
  <c r="O115" i="1" s="1"/>
  <c r="AC116" i="1"/>
  <c r="O116" i="1" s="1"/>
  <c r="AC117" i="1"/>
  <c r="O117" i="1" s="1"/>
  <c r="AC118" i="1"/>
  <c r="AC119" i="1"/>
  <c r="O119" i="1" s="1"/>
  <c r="AC120" i="1"/>
  <c r="O120" i="1" s="1"/>
  <c r="AC121" i="1"/>
  <c r="O121" i="1" s="1"/>
  <c r="AC122" i="1"/>
  <c r="O122" i="1" s="1"/>
  <c r="AC123" i="1"/>
  <c r="O123" i="1" s="1"/>
  <c r="AC124" i="1"/>
  <c r="O124" i="1" s="1"/>
  <c r="AC125" i="1"/>
  <c r="O125" i="1" s="1"/>
  <c r="AC126" i="1"/>
  <c r="O126" i="1" s="1"/>
  <c r="AC127" i="1"/>
  <c r="O127" i="1" s="1"/>
  <c r="AC128" i="1"/>
  <c r="AC129" i="1"/>
  <c r="O129" i="1" s="1"/>
  <c r="AC130" i="1"/>
  <c r="O130" i="1" s="1"/>
  <c r="AC131" i="1"/>
  <c r="O131" i="1" s="1"/>
  <c r="AC132" i="1"/>
  <c r="AC133" i="1"/>
  <c r="O133" i="1" s="1"/>
  <c r="AC134" i="1"/>
  <c r="O134" i="1" s="1"/>
  <c r="AC135" i="1"/>
  <c r="AC136" i="1"/>
  <c r="O136" i="1" s="1"/>
  <c r="AC137" i="1"/>
  <c r="O137" i="1" s="1"/>
  <c r="AC138" i="1"/>
  <c r="O138" i="1" s="1"/>
  <c r="AC139" i="1"/>
  <c r="O139" i="1" s="1"/>
  <c r="AC140" i="1"/>
  <c r="O140" i="1" s="1"/>
  <c r="AC141" i="1"/>
  <c r="O141" i="1" s="1"/>
  <c r="AC143" i="1"/>
  <c r="O143" i="1" s="1"/>
  <c r="AC144" i="1"/>
  <c r="O144" i="1" s="1"/>
  <c r="AC145" i="1"/>
  <c r="O145" i="1" s="1"/>
  <c r="AC146" i="1"/>
  <c r="O146" i="1" s="1"/>
  <c r="AC147" i="1"/>
  <c r="O147" i="1" s="1"/>
  <c r="AC148" i="1"/>
  <c r="O148" i="1" s="1"/>
  <c r="AC149" i="1"/>
  <c r="O149" i="1" s="1"/>
  <c r="AC150" i="1"/>
  <c r="O150" i="1" s="1"/>
  <c r="Q150" i="1" s="1"/>
  <c r="AC151" i="1"/>
  <c r="O151" i="1" s="1"/>
  <c r="AC152" i="1"/>
  <c r="O152" i="1" s="1"/>
  <c r="AC153" i="1"/>
  <c r="O153" i="1" s="1"/>
  <c r="AC154" i="1"/>
  <c r="O154" i="1" s="1"/>
  <c r="AC155" i="1"/>
  <c r="O155" i="1" s="1"/>
  <c r="AC156" i="1"/>
  <c r="O156" i="1" s="1"/>
  <c r="AC157" i="1"/>
  <c r="O157" i="1" s="1"/>
  <c r="AC158" i="1"/>
  <c r="O158" i="1" s="1"/>
  <c r="AC159" i="1"/>
  <c r="O159" i="1" s="1"/>
  <c r="AC160" i="1"/>
  <c r="O160" i="1" s="1"/>
  <c r="AC163" i="1"/>
  <c r="O163" i="1" s="1"/>
  <c r="Q163" i="1" s="1"/>
  <c r="AC164" i="1"/>
  <c r="O164" i="1" s="1"/>
  <c r="AC170" i="1"/>
  <c r="O170" i="1" s="1"/>
  <c r="AC171" i="1"/>
  <c r="O171" i="1" s="1"/>
  <c r="AC172" i="1"/>
  <c r="O172" i="1" s="1"/>
  <c r="AC174" i="1"/>
  <c r="O174" i="1" s="1"/>
  <c r="AC175" i="1"/>
  <c r="O175" i="1" s="1"/>
  <c r="AC176" i="1"/>
  <c r="O176" i="1" s="1"/>
  <c r="AC177" i="1"/>
  <c r="O177" i="1" s="1"/>
  <c r="AC178" i="1"/>
  <c r="O178" i="1" s="1"/>
  <c r="AC179" i="1"/>
  <c r="O179" i="1" s="1"/>
  <c r="AC180" i="1"/>
  <c r="O180" i="1" s="1"/>
  <c r="AC181" i="1"/>
  <c r="O181" i="1" s="1"/>
  <c r="AC182" i="1"/>
  <c r="O182" i="1" s="1"/>
  <c r="AC183" i="1"/>
  <c r="O183" i="1" s="1"/>
  <c r="AC184" i="1"/>
  <c r="O184" i="1" s="1"/>
  <c r="AC185" i="1"/>
  <c r="O185" i="1" s="1"/>
  <c r="AC186" i="1"/>
  <c r="O186" i="1" s="1"/>
  <c r="AC190" i="1"/>
  <c r="O190" i="1" s="1"/>
  <c r="AC191" i="1"/>
  <c r="O191" i="1" s="1"/>
  <c r="AC192" i="1"/>
  <c r="O192" i="1" s="1"/>
  <c r="AC193" i="1"/>
  <c r="O193" i="1" s="1"/>
  <c r="AC194" i="1"/>
  <c r="O194" i="1" s="1"/>
  <c r="AC195" i="1"/>
  <c r="O195" i="1" s="1"/>
  <c r="AC196" i="1"/>
  <c r="O196" i="1" s="1"/>
  <c r="AC197" i="1"/>
  <c r="O197" i="1" s="1"/>
  <c r="AC198" i="1"/>
  <c r="O198" i="1" s="1"/>
  <c r="AC199" i="1"/>
  <c r="O199" i="1" s="1"/>
  <c r="AC200" i="1"/>
  <c r="O200" i="1" s="1"/>
  <c r="AC201" i="1"/>
  <c r="O201" i="1" s="1"/>
  <c r="AC202" i="1"/>
  <c r="O202" i="1" s="1"/>
  <c r="AC203" i="1"/>
  <c r="O203" i="1" s="1"/>
  <c r="AC204" i="1"/>
  <c r="O204" i="1" s="1"/>
  <c r="AC205" i="1"/>
  <c r="O205" i="1" s="1"/>
  <c r="AC206" i="1"/>
  <c r="O206" i="1" s="1"/>
  <c r="AC207" i="1"/>
  <c r="O207" i="1" s="1"/>
  <c r="AC210" i="1"/>
  <c r="O210" i="1" s="1"/>
  <c r="AC211" i="1"/>
  <c r="O211" i="1" s="1"/>
  <c r="AC212" i="1"/>
  <c r="O212" i="1" s="1"/>
  <c r="AC213" i="1"/>
  <c r="O213" i="1" s="1"/>
  <c r="AC3" i="1"/>
  <c r="O3" i="1" s="1"/>
  <c r="S139" i="1"/>
  <c r="P158" i="1"/>
  <c r="P154" i="1"/>
  <c r="AN139" i="1"/>
  <c r="AR139" i="1" s="1"/>
  <c r="P139" i="1" s="1"/>
  <c r="N3" i="1"/>
  <c r="N4" i="1"/>
  <c r="N5" i="1"/>
  <c r="N6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8" i="1"/>
  <c r="N39" i="1"/>
  <c r="N40" i="1"/>
  <c r="N42" i="1"/>
  <c r="N44" i="1"/>
  <c r="N46" i="1"/>
  <c r="N47" i="1"/>
  <c r="N48" i="1"/>
  <c r="N50" i="1"/>
  <c r="N51" i="1"/>
  <c r="N52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4" i="1"/>
  <c r="N170" i="1"/>
  <c r="N171" i="1"/>
  <c r="N172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10" i="1"/>
  <c r="N212" i="1"/>
  <c r="N213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S186" i="1"/>
  <c r="S69" i="1"/>
  <c r="S61" i="1"/>
  <c r="BD234" i="1"/>
  <c r="BD233" i="1"/>
  <c r="BD232" i="1"/>
  <c r="BD231" i="1"/>
  <c r="BD230" i="1"/>
  <c r="BD229" i="1"/>
  <c r="BD228" i="1"/>
  <c r="BD227" i="1"/>
  <c r="BD226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D213" i="1"/>
  <c r="BD212" i="1"/>
  <c r="BD211" i="1"/>
  <c r="BD210" i="1"/>
  <c r="BD207" i="1"/>
  <c r="BD206" i="1"/>
  <c r="BD205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192" i="1"/>
  <c r="BD191" i="1"/>
  <c r="BD190" i="1"/>
  <c r="BD186" i="1"/>
  <c r="BD185" i="1"/>
  <c r="BD184" i="1"/>
  <c r="BD183" i="1"/>
  <c r="BD182" i="1"/>
  <c r="BD181" i="1"/>
  <c r="BD180" i="1"/>
  <c r="BD178" i="1"/>
  <c r="BD176" i="1"/>
  <c r="BD175" i="1"/>
  <c r="BD174" i="1"/>
  <c r="BD173" i="1"/>
  <c r="BD172" i="1"/>
  <c r="BD171" i="1"/>
  <c r="BD170" i="1"/>
  <c r="BD164" i="1"/>
  <c r="BD163" i="1"/>
  <c r="BD162" i="1"/>
  <c r="BD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D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D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D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1" i="1"/>
  <c r="BD10" i="1"/>
  <c r="BD9" i="1"/>
  <c r="BD8" i="1"/>
  <c r="BD7" i="1"/>
  <c r="BD6" i="1"/>
  <c r="BD5" i="1"/>
  <c r="BD4" i="1"/>
  <c r="AN69" i="1"/>
  <c r="AR69" i="1" s="1"/>
  <c r="P69" i="1" s="1"/>
  <c r="AA69" i="1"/>
  <c r="AN61" i="1"/>
  <c r="G61" i="1"/>
  <c r="F61" i="1"/>
  <c r="E61" i="1"/>
  <c r="D61" i="1"/>
  <c r="C61" i="1"/>
  <c r="BD61" i="1" s="1"/>
  <c r="BD3" i="1"/>
  <c r="AN186" i="1"/>
  <c r="AA186" i="1"/>
  <c r="G186" i="1"/>
  <c r="F186" i="1"/>
  <c r="E186" i="1"/>
  <c r="D186" i="1"/>
  <c r="S232" i="1"/>
  <c r="S230" i="1"/>
  <c r="S229" i="1"/>
  <c r="S227" i="1"/>
  <c r="S225" i="1"/>
  <c r="S9" i="1"/>
  <c r="S10" i="1"/>
  <c r="S28" i="1"/>
  <c r="S27" i="1"/>
  <c r="S26" i="1"/>
  <c r="S25" i="1"/>
  <c r="S24" i="1"/>
  <c r="S23" i="1"/>
  <c r="S22" i="1"/>
  <c r="S20" i="1"/>
  <c r="S19" i="1"/>
  <c r="S18" i="1"/>
  <c r="S17" i="1"/>
  <c r="S15" i="1"/>
  <c r="S11" i="1"/>
  <c r="S7" i="1"/>
  <c r="S4" i="1"/>
  <c r="S6" i="1"/>
  <c r="S8" i="1"/>
  <c r="S16" i="1"/>
  <c r="S5" i="1"/>
  <c r="S3" i="1"/>
  <c r="T234" i="1"/>
  <c r="AG234" i="1" s="1"/>
  <c r="T233" i="1"/>
  <c r="AG233" i="1" s="1"/>
  <c r="T232" i="1"/>
  <c r="AC232" i="1" s="1"/>
  <c r="O232" i="1" s="1"/>
  <c r="T231" i="1"/>
  <c r="AC231" i="1" s="1"/>
  <c r="O231" i="1" s="1"/>
  <c r="T230" i="1"/>
  <c r="AG230" i="1" s="1"/>
  <c r="T229" i="1"/>
  <c r="AG229" i="1" s="1"/>
  <c r="T228" i="1"/>
  <c r="AC228" i="1" s="1"/>
  <c r="O228" i="1" s="1"/>
  <c r="T227" i="1"/>
  <c r="AC227" i="1" s="1"/>
  <c r="O227" i="1" s="1"/>
  <c r="T226" i="1"/>
  <c r="AG226" i="1" s="1"/>
  <c r="T225" i="1"/>
  <c r="AC225" i="1" s="1"/>
  <c r="O225" i="1" s="1"/>
  <c r="T224" i="1"/>
  <c r="AG224" i="1" s="1"/>
  <c r="AC223" i="1"/>
  <c r="O223" i="1" s="1"/>
  <c r="T222" i="1"/>
  <c r="AG222" i="1" s="1"/>
  <c r="T221" i="1"/>
  <c r="T220" i="1"/>
  <c r="AG220" i="1" s="1"/>
  <c r="T219" i="1"/>
  <c r="AC219" i="1" s="1"/>
  <c r="O219" i="1" s="1"/>
  <c r="AG218" i="1"/>
  <c r="T217" i="1"/>
  <c r="T216" i="1"/>
  <c r="AG216" i="1" s="1"/>
  <c r="T215" i="1"/>
  <c r="AC215" i="1" s="1"/>
  <c r="O215" i="1" s="1"/>
  <c r="S213" i="1"/>
  <c r="S211" i="1"/>
  <c r="S210" i="1"/>
  <c r="S164" i="1"/>
  <c r="S160" i="1"/>
  <c r="S157" i="1"/>
  <c r="S153" i="1"/>
  <c r="S152" i="1"/>
  <c r="S147" i="1"/>
  <c r="O1" i="1"/>
  <c r="AC221" i="1" l="1"/>
  <c r="O221" i="1" s="1"/>
  <c r="Q221" i="1" s="1"/>
  <c r="S221" i="1"/>
  <c r="AC217" i="1"/>
  <c r="O217" i="1" s="1"/>
  <c r="S217" i="1"/>
  <c r="Q25" i="1"/>
  <c r="Q23" i="1"/>
  <c r="AG217" i="1"/>
  <c r="Q156" i="1"/>
  <c r="Q105" i="1"/>
  <c r="Q72" i="1"/>
  <c r="Q175" i="1"/>
  <c r="Q231" i="1"/>
  <c r="Q54" i="1"/>
  <c r="Q99" i="1"/>
  <c r="Q214" i="1"/>
  <c r="Q46" i="1"/>
  <c r="Q98" i="1"/>
  <c r="Q104" i="1"/>
  <c r="Q146" i="1"/>
  <c r="Q178" i="1"/>
  <c r="Q196" i="1"/>
  <c r="Q116" i="1"/>
  <c r="Q66" i="1"/>
  <c r="Q13" i="1"/>
  <c r="Q200" i="1"/>
  <c r="Q147" i="1"/>
  <c r="Q123" i="1"/>
  <c r="Q19" i="1"/>
  <c r="Q58" i="1"/>
  <c r="AG214" i="1"/>
  <c r="Q202" i="1"/>
  <c r="AC233" i="1"/>
  <c r="O233" i="1" s="1"/>
  <c r="Q233" i="1" s="1"/>
  <c r="Q184" i="1"/>
  <c r="Q60" i="1"/>
  <c r="Q219" i="1"/>
  <c r="AC230" i="1"/>
  <c r="O230" i="1" s="1"/>
  <c r="Q230" i="1" s="1"/>
  <c r="Q190" i="1"/>
  <c r="Q179" i="1"/>
  <c r="Q93" i="1"/>
  <c r="Q42" i="1"/>
  <c r="Q14" i="1"/>
  <c r="Q152" i="1"/>
  <c r="Q136" i="1"/>
  <c r="Q3" i="1"/>
  <c r="Q91" i="1"/>
  <c r="Q76" i="1"/>
  <c r="Q64" i="1"/>
  <c r="Q122" i="1"/>
  <c r="Q106" i="1"/>
  <c r="Q131" i="1"/>
  <c r="AG228" i="1"/>
  <c r="Q174" i="1"/>
  <c r="Q96" i="1"/>
  <c r="Q57" i="1"/>
  <c r="Q11" i="1"/>
  <c r="Q151" i="1"/>
  <c r="Q232" i="1"/>
  <c r="Q95" i="1"/>
  <c r="Q241" i="1"/>
  <c r="Q111" i="1"/>
  <c r="AC234" i="1"/>
  <c r="O234" i="1" s="1"/>
  <c r="Q234" i="1" s="1"/>
  <c r="AC220" i="1"/>
  <c r="O220" i="1" s="1"/>
  <c r="Q220" i="1" s="1"/>
  <c r="Q204" i="1"/>
  <c r="Q101" i="1"/>
  <c r="Q74" i="1"/>
  <c r="Q47" i="1"/>
  <c r="Q18" i="1"/>
  <c r="Q112" i="1"/>
  <c r="Q213" i="1"/>
  <c r="Q90" i="1"/>
  <c r="Q9" i="1"/>
  <c r="Q94" i="1"/>
  <c r="AC226" i="1"/>
  <c r="O226" i="1" s="1"/>
  <c r="Q226" i="1" s="1"/>
  <c r="Q199" i="1"/>
  <c r="Q80" i="1"/>
  <c r="Q73" i="1"/>
  <c r="Q70" i="1"/>
  <c r="Q130" i="1"/>
  <c r="Q27" i="1"/>
  <c r="Q81" i="1"/>
  <c r="Q228" i="1"/>
  <c r="Q149" i="1"/>
  <c r="Q79" i="1"/>
  <c r="Q67" i="1"/>
  <c r="Q8" i="1"/>
  <c r="Q194" i="1"/>
  <c r="Q134" i="1"/>
  <c r="AG231" i="1"/>
  <c r="AC218" i="1"/>
  <c r="O218" i="1" s="1"/>
  <c r="Q218" i="1" s="1"/>
  <c r="Q210" i="1"/>
  <c r="Q160" i="1"/>
  <c r="Q141" i="1"/>
  <c r="Q78" i="1"/>
  <c r="Q7" i="1"/>
  <c r="Q205" i="1"/>
  <c r="Q133" i="1"/>
  <c r="Q223" i="1"/>
  <c r="Q22" i="1"/>
  <c r="Q127" i="1"/>
  <c r="Q115" i="1"/>
  <c r="Q48" i="1"/>
  <c r="Q144" i="1"/>
  <c r="Q40" i="1"/>
  <c r="AG232" i="1"/>
  <c r="Q207" i="1"/>
  <c r="Q77" i="1"/>
  <c r="Q212" i="1"/>
  <c r="Q109" i="1"/>
  <c r="Q203" i="1"/>
  <c r="Q113" i="1"/>
  <c r="Q227" i="1"/>
  <c r="Q140" i="1"/>
  <c r="Q52" i="1"/>
  <c r="Q143" i="1"/>
  <c r="Q68" i="1"/>
  <c r="Q148" i="1"/>
  <c r="AR186" i="1"/>
  <c r="P186" i="1" s="1"/>
  <c r="Q186" i="1" s="1"/>
  <c r="Q192" i="1"/>
  <c r="AG223" i="1"/>
  <c r="Q21" i="1"/>
  <c r="Q16" i="1"/>
  <c r="Q197" i="1"/>
  <c r="AG215" i="1"/>
  <c r="Q195" i="1"/>
  <c r="Q182" i="1"/>
  <c r="Q114" i="1"/>
  <c r="Q55" i="1"/>
  <c r="Q201" i="1"/>
  <c r="Q126" i="1"/>
  <c r="Q10" i="1"/>
  <c r="Q225" i="1"/>
  <c r="Q176" i="1"/>
  <c r="Q170" i="1"/>
  <c r="Q155" i="1"/>
  <c r="Q145" i="1"/>
  <c r="Q124" i="1"/>
  <c r="Q119" i="1"/>
  <c r="Q65" i="1"/>
  <c r="Q59" i="1"/>
  <c r="Q50" i="1"/>
  <c r="Q44" i="1"/>
  <c r="Q20" i="1"/>
  <c r="Q15" i="1"/>
  <c r="Q172" i="1"/>
  <c r="Q56" i="1"/>
  <c r="Q171" i="1"/>
  <c r="Q75" i="1"/>
  <c r="Q26" i="1"/>
  <c r="Q5" i="1"/>
  <c r="Q206" i="1"/>
  <c r="Q120" i="1"/>
  <c r="Q110" i="1"/>
  <c r="AC222" i="1"/>
  <c r="O222" i="1" s="1"/>
  <c r="Q222" i="1" s="1"/>
  <c r="Q154" i="1"/>
  <c r="Q139" i="1"/>
  <c r="Q129" i="1"/>
  <c r="Q103" i="1"/>
  <c r="Q4" i="1"/>
  <c r="Q164" i="1"/>
  <c r="Q125" i="1"/>
  <c r="Q62" i="1"/>
  <c r="Q157" i="1"/>
  <c r="AR61" i="1"/>
  <c r="P61" i="1" s="1"/>
  <c r="Q61" i="1" s="1"/>
  <c r="Q183" i="1"/>
  <c r="Q193" i="1"/>
  <c r="Q153" i="1"/>
  <c r="Q102" i="1"/>
  <c r="Q97" i="1"/>
  <c r="Q211" i="1"/>
  <c r="Q28" i="1"/>
  <c r="Q217" i="1"/>
  <c r="AC224" i="1"/>
  <c r="O224" i="1" s="1"/>
  <c r="Q224" i="1" s="1"/>
  <c r="Q198" i="1"/>
  <c r="Q159" i="1"/>
  <c r="Q117" i="1"/>
  <c r="Q63" i="1"/>
  <c r="Q177" i="1"/>
  <c r="Q181" i="1"/>
  <c r="Q51" i="1"/>
  <c r="Q215" i="1"/>
  <c r="Q69" i="1"/>
  <c r="Q24" i="1"/>
  <c r="Q6" i="1"/>
  <c r="Q107" i="1"/>
  <c r="Q71" i="1"/>
  <c r="AC216" i="1"/>
  <c r="O216" i="1" s="1"/>
  <c r="Q216" i="1" s="1"/>
  <c r="Q158" i="1"/>
  <c r="AG227" i="1"/>
  <c r="Q92" i="1"/>
  <c r="Q185" i="1"/>
  <c r="Q100" i="1"/>
  <c r="AG221" i="1"/>
  <c r="AC229" i="1"/>
  <c r="O229" i="1" s="1"/>
  <c r="Q229" i="1" s="1"/>
  <c r="Q180" i="1"/>
  <c r="AG225" i="1"/>
  <c r="AG219" i="1"/>
  <c r="Q108" i="1"/>
  <c r="Q191" i="1"/>
  <c r="Q121" i="1"/>
  <c r="Q17" i="1"/>
</calcChain>
</file>

<file path=xl/sharedStrings.xml><?xml version="1.0" encoding="utf-8"?>
<sst xmlns="http://schemas.openxmlformats.org/spreadsheetml/2006/main" count="6671" uniqueCount="1042">
  <si>
    <t>Device Purchase Information</t>
  </si>
  <si>
    <t>Peripherals</t>
  </si>
  <si>
    <t>Parts</t>
  </si>
  <si>
    <t>Extended Warranty Purchase Information</t>
  </si>
  <si>
    <t>Leasing Information</t>
  </si>
  <si>
    <t>Maintenance Plan Information</t>
  </si>
  <si>
    <t>Document Output Device Product Specifications</t>
  </si>
  <si>
    <t>Lot</t>
  </si>
  <si>
    <t>Segment #</t>
  </si>
  <si>
    <t>Document Output Device Segment</t>
  </si>
  <si>
    <t>Device Type</t>
  </si>
  <si>
    <t>Estimated Monthly Page Volume</t>
  </si>
  <si>
    <t xml:space="preserve"> Mono / Color</t>
  </si>
  <si>
    <t>Maximum Original &amp; Copy Paper Size</t>
  </si>
  <si>
    <t>Manufacturer's Name</t>
  </si>
  <si>
    <t>Manufacturer's Model Number</t>
  </si>
  <si>
    <t>Manufacturer's Part Number</t>
  </si>
  <si>
    <t>New Device NC Discounted Purchase Price</t>
  </si>
  <si>
    <t>Extended Warranty NC Discounted Purchase Price</t>
  </si>
  <si>
    <t>Estimated Consumables Purchases During 3 Year Lifecycle</t>
  </si>
  <si>
    <t>Total Purchase 3 Year TCO</t>
  </si>
  <si>
    <t>36-Month Total Lease Payments</t>
  </si>
  <si>
    <t>Estimated 3 Year Maintenance Agreement Price</t>
  </si>
  <si>
    <t>Total Lease 3 Year TCO</t>
  </si>
  <si>
    <t>Device MSRP</t>
  </si>
  <si>
    <t>Minimum Device Discount % Off MSRP</t>
  </si>
  <si>
    <t>New Device NC Discounted Purchase Price2</t>
  </si>
  <si>
    <t>Minimum Peripherals Discount % Off MSRP</t>
  </si>
  <si>
    <t>Minimum Replaceable Parts Discount % Off MSRP</t>
  </si>
  <si>
    <t>Standard Manufacturer Warranty Included with Purchase</t>
  </si>
  <si>
    <t>Extended Warranty Plan Part Number</t>
  </si>
  <si>
    <t>Extended Warranty Plan MSRP</t>
  </si>
  <si>
    <t>Minimum Extended Warranty Plan Discount % Off MSRP</t>
  </si>
  <si>
    <t>Extended Warranty NC Discounted Purchase Price3</t>
  </si>
  <si>
    <t>36-Month Lease Rate Factor (excluding Software)</t>
  </si>
  <si>
    <t>36-Month Total Lease Payments4</t>
  </si>
  <si>
    <t>48-Month Lease Rate Factor (excluding Software)</t>
  </si>
  <si>
    <t>48-Month Total Lease Payments</t>
  </si>
  <si>
    <t>60-Month Lease Rate Factor (excluding Software)</t>
  </si>
  <si>
    <t>60-Month Total Lease Payments</t>
  </si>
  <si>
    <t>36-Month Lease Rate Factor for Software</t>
  </si>
  <si>
    <t>48-Month Lease Rate Factor for Software</t>
  </si>
  <si>
    <t>60-Month Lease Rate Factor for Software</t>
  </si>
  <si>
    <t>Annual Maintenance Plan Part Number</t>
  </si>
  <si>
    <t>Annual Maintenance Plan MSRP</t>
  </si>
  <si>
    <t>Minimum Annual Maintenance Plan Discount % Off MSRP</t>
  </si>
  <si>
    <t>Annual Maintenance Plan NC Discounted Purchase Price</t>
  </si>
  <si>
    <t>Number of Copies Included in Annual Maintenance Plan Cost</t>
  </si>
  <si>
    <t>Maintenance Cost Per Copy (Mono)</t>
  </si>
  <si>
    <t>Maintenance Cost Per Copy (Color)</t>
  </si>
  <si>
    <t>Estimated 3 Year Maintenance Agreement Price5</t>
  </si>
  <si>
    <t>Cost for Agency To Retain Hard Drive
(if applicable)</t>
  </si>
  <si>
    <t xml:space="preserve"> Mono / Color6</t>
  </si>
  <si>
    <t>Maximum Original &amp; Copy Paper Size7</t>
  </si>
  <si>
    <t>Recommended Monthly Page Volume</t>
  </si>
  <si>
    <t>Printed Copies per Minute (Mono)</t>
  </si>
  <si>
    <t>Printing First Page Out Time (Mono)
(in seconds)</t>
  </si>
  <si>
    <t>Duplex Printing (Yes or No)</t>
  </si>
  <si>
    <t>Paper Input Capacity (in sheets)</t>
  </si>
  <si>
    <t>Output Tray Capacity (in sheets)</t>
  </si>
  <si>
    <t>Memory</t>
  </si>
  <si>
    <t>Link to Detailed Specification Sheet for Proposed Document Output Device</t>
  </si>
  <si>
    <t>Column1</t>
  </si>
  <si>
    <t>Column2</t>
  </si>
  <si>
    <t>Column3</t>
  </si>
  <si>
    <t>B.1</t>
  </si>
  <si>
    <t>Laser / LED Printer - 19 to 30 CPM (Mono)</t>
  </si>
  <si>
    <t>Printer</t>
  </si>
  <si>
    <t>Mono</t>
  </si>
  <si>
    <t>8.5 X 14</t>
  </si>
  <si>
    <t>Canon USA, Inc.</t>
  </si>
  <si>
    <t>imageRUNNER 1643iF+</t>
  </si>
  <si>
    <t>3630C030AA</t>
  </si>
  <si>
    <t>90 days</t>
  </si>
  <si>
    <t>6138B383AA</t>
  </si>
  <si>
    <t>Yes</t>
  </si>
  <si>
    <t>1GB</t>
  </si>
  <si>
    <t>https://www.usa.canon.com/internet/portal/us/home/products/details/copiers-mfps-fax-machines/multifunction-copiers/imagerunner-1643if</t>
  </si>
  <si>
    <t>Laser / LED Printer - 11 to 20 CPM (Color)</t>
  </si>
  <si>
    <t>Color</t>
  </si>
  <si>
    <t>imageRUNNER ADVANCE DX C357iF</t>
  </si>
  <si>
    <t>3881C014AA</t>
  </si>
  <si>
    <t>6138B318AA</t>
  </si>
  <si>
    <t>3GB</t>
  </si>
  <si>
    <t>https://www.usa.canon.com/internet/portal/us/home/products/details/copiers-mfps-fax-machines/multifunction-copiers/imagerunner-advance-dx-c357if</t>
  </si>
  <si>
    <t>Laser / LED Printer - 31 to 44 CPM (Mono)</t>
  </si>
  <si>
    <t>3630C031AA</t>
  </si>
  <si>
    <t>6138B384AA</t>
  </si>
  <si>
    <t>Laser / LED Printer - 21 to 34 CPM (Color)</t>
  </si>
  <si>
    <t>3881C022AA</t>
  </si>
  <si>
    <t>6138B320AA</t>
  </si>
  <si>
    <t>Laser / LED Printer - 45 or more CPM (Mono)</t>
  </si>
  <si>
    <t>imageFORCE 710F / 610F / 520F +
imageFORCE 610 License</t>
  </si>
  <si>
    <t>7054C001AA + 7061C001AA</t>
  </si>
  <si>
    <t>6138B579AA</t>
  </si>
  <si>
    <t>Dependent on accessory option</t>
  </si>
  <si>
    <t>2GB</t>
  </si>
  <si>
    <t>https://s7d1.scene7.com/is/content/canon/Enterprise_iR-ADV-DX-719iF-Series_Brochurepdf</t>
  </si>
  <si>
    <t>Laser / LED Printer - 35 or more CPM (Color)</t>
  </si>
  <si>
    <t>imageRUNNER ADVANCE DX C359iF</t>
  </si>
  <si>
    <t>5846C003AA</t>
  </si>
  <si>
    <t>6138B585AA</t>
  </si>
  <si>
    <t>https://s7d1.scene7.com/is/content/canon/Enterprise_iR-ADV-DX-C359-C259Brochurepdf</t>
  </si>
  <si>
    <t>Laser / LED Printer - 30 or more CPM (Mono)(Ledger)</t>
  </si>
  <si>
    <t>11 X 17</t>
  </si>
  <si>
    <t>imageRUNNER ADVANCE DX 4935i</t>
  </si>
  <si>
    <t>5971C002AA</t>
  </si>
  <si>
    <t>6138B586AA</t>
  </si>
  <si>
    <t>3.5GB</t>
  </si>
  <si>
    <t>https://s7d1.scene7.com/is/content/canon/Enterprise_iR-ADV_DX_4900Series_Product-Brochurepdf</t>
  </si>
  <si>
    <t>Laser / LED Printer - 20 or more CPM (Color)(Ledger)</t>
  </si>
  <si>
    <t>imageRUNNER ADVANCE DX C3725i</t>
  </si>
  <si>
    <t>3857C023AA</t>
  </si>
  <si>
    <t>6138B401AA</t>
  </si>
  <si>
    <t>250GB</t>
  </si>
  <si>
    <t>https://www.usa.canon.com/internet/portal/us/home/products/details/copiers-mfps-fax-machines/multifunction-copiers/imagerunner-advance-dx-c3725i</t>
  </si>
  <si>
    <t>B.2</t>
  </si>
  <si>
    <t>Digital MFD - 19 to 30 CPM (Mono)</t>
  </si>
  <si>
    <t>MFD</t>
  </si>
  <si>
    <t>6138B386AA</t>
  </si>
  <si>
    <t>Digital MFD - 14 to 30 CPM (Color)</t>
  </si>
  <si>
    <t>imageFORCE C611F / C521F / C431F / C331F + imageFORCE C331 License</t>
  </si>
  <si>
    <t>6989C002AA +
7077C002AA</t>
  </si>
  <si>
    <t>6138B587AA</t>
  </si>
  <si>
    <t>Digital MFD - 21 to 30 CPM (Mono)(Ledger)</t>
  </si>
  <si>
    <t>imageRUNNER ADVANCE DX 4925i</t>
  </si>
  <si>
    <t>5972C002AA</t>
  </si>
  <si>
    <t>6138B588AA</t>
  </si>
  <si>
    <t>Digital MFD - 21 to 30 CPM (Color)(Ledger)</t>
  </si>
  <si>
    <t>3857C024AA</t>
  </si>
  <si>
    <t>6138B404AA</t>
  </si>
  <si>
    <t>Digital MFD - 31 to 40 CPM (Mono)</t>
  </si>
  <si>
    <t>3630C034AA</t>
  </si>
  <si>
    <t>6138B387AA</t>
  </si>
  <si>
    <t>Digital MFD - 31 to 40 CPM (Color)</t>
  </si>
  <si>
    <t>imageFORCE C611F / C521F / C431F / C331F + imageFORCE C431 License</t>
  </si>
  <si>
    <t>6989C002AA +
7076C002AA</t>
  </si>
  <si>
    <t>6138B591AA</t>
  </si>
  <si>
    <t>Digital MFD - 31 to 40 CPM (Mono)(Ledger)</t>
  </si>
  <si>
    <t>6138B592AA</t>
  </si>
  <si>
    <t>Digital MFD - 31 to 40 CPM (Color)(Ledger)</t>
  </si>
  <si>
    <t xml:space="preserve">imageRUNNER ADVANCE DX C5735i </t>
  </si>
  <si>
    <t>4303C014AA</t>
  </si>
  <si>
    <t>6138B408AA</t>
  </si>
  <si>
    <t>4GB</t>
  </si>
  <si>
    <t>https://www.usa.canon.com/internet/portal/us/home/products/details/copiers-mfps-fax-machines/multifunction-copiers/imagerunner-advance-dx-c5735</t>
  </si>
  <si>
    <t>C</t>
  </si>
  <si>
    <t>Digital MFD - 41 to 54 CPM (Mono)</t>
  </si>
  <si>
    <t>3630C035AA</t>
  </si>
  <si>
    <t>6138B388AA</t>
  </si>
  <si>
    <t>Digital MFD - 41 to 54 CPM (Color)</t>
  </si>
  <si>
    <t xml:space="preserve">imageRUNNER ADVANCE DX C5750i </t>
  </si>
  <si>
    <t>4301C015AA</t>
  </si>
  <si>
    <t>6138B410AA</t>
  </si>
  <si>
    <t>https://www.usa.canon.com/internet/portal/us/home/products/details/copiers-mfps-fax-machines/multifunction-copiers/imagerunner-advance-dx-c5750</t>
  </si>
  <si>
    <t>Digital MFD - 41 to 54 CPM (Mono)(Ledger)</t>
  </si>
  <si>
    <t>imageRUNNER ADVANCE DX 4945i</t>
  </si>
  <si>
    <t>5970C002AA</t>
  </si>
  <si>
    <t>6138B593AA</t>
  </si>
  <si>
    <t>Digital MFD - 41 to 54 CPM (Color)(Ledger)</t>
  </si>
  <si>
    <t>4301C016AA</t>
  </si>
  <si>
    <t>6138B413AA</t>
  </si>
  <si>
    <t>Digital MFD - 55 to 69 CPM (Mono)</t>
  </si>
  <si>
    <t xml:space="preserve">imageRUNNER ADVANCE DX 6855i </t>
  </si>
  <si>
    <t>5538C057AA</t>
  </si>
  <si>
    <t>6138B518AA</t>
  </si>
  <si>
    <t>5.0GB</t>
  </si>
  <si>
    <t>https://downloads.canon.com/nw/pdfs/copiers/iRADV-DX-6800-Brochure.pdf</t>
  </si>
  <si>
    <t>D</t>
  </si>
  <si>
    <t>Digital MFD - 55 to 69 CPM (Mono)(Ledger)</t>
  </si>
  <si>
    <t>Digital MFD - 55 to 69 CPM (Color)(Ledger)</t>
  </si>
  <si>
    <t>imageFORCE C5100 + imageFORCE C5160 Speed License</t>
  </si>
  <si>
    <t>6378C002AA +
6612C002AA</t>
  </si>
  <si>
    <t>6138B485AA</t>
  </si>
  <si>
    <t>5GB</t>
  </si>
  <si>
    <t>https://www.usa.canon.com/internet/portal/us/home/products/details/copiers-mfps-fax-machines/multifunction-copiers/imagerunner-advance-dx-c5860i</t>
  </si>
  <si>
    <t>Digital MFD - 70 to 90 CPM (Mono)</t>
  </si>
  <si>
    <t xml:space="preserve">imageRUNNER ADVANCE DX 6980i </t>
  </si>
  <si>
    <t>6014C003AA</t>
  </si>
  <si>
    <t>6138B594AA</t>
  </si>
  <si>
    <t>https://s7d1.scene7.com/is/content/canon/imageRUNNER-ADV-DX-6980i-Product-Brochurepdf</t>
  </si>
  <si>
    <t>Digital MFD - 70 to 90 CPM (Mono)(Ledger)</t>
  </si>
  <si>
    <t xml:space="preserve">imageRUNNER ADVANCE DX 6780i </t>
  </si>
  <si>
    <t>4017C025AA</t>
  </si>
  <si>
    <t>6138B420AA</t>
  </si>
  <si>
    <t>https://www.usa.canon.com/internet/portal/us/home/products/details/copiers-mfps-fax-machines/multifunction-copiers/imagerunner-advance-dx-6780i</t>
  </si>
  <si>
    <t>Digital MFD - 70 to 90 CPM (Color)(Ledger)</t>
  </si>
  <si>
    <t>imageFORCE C5100 +
imageFORCE C5170 Speed License</t>
  </si>
  <si>
    <t>6378C002AA +
6611C002AA</t>
  </si>
  <si>
    <t>6138B597AA</t>
  </si>
  <si>
    <t>https://downloads.canon.com/nw/pdfs/copiers/imagePRESS-Lite-C270-Series-SpecSheet.pdf</t>
  </si>
  <si>
    <t>E</t>
  </si>
  <si>
    <t>Digital Production Printer/Copier - 70 to 90 CPM (Color)(Ledger)</t>
  </si>
  <si>
    <t>Production</t>
  </si>
  <si>
    <t>imagePRESS V900 Series Main Engine Set &amp; imagePRESS V800 Speed License</t>
  </si>
  <si>
    <t>5765C002AA &amp; 5771C001AA</t>
  </si>
  <si>
    <t>Varies</t>
  </si>
  <si>
    <t>N/A</t>
  </si>
  <si>
    <t>6138B601AA</t>
  </si>
  <si>
    <t>Depends on Output Accessories</t>
  </si>
  <si>
    <t>https://www.usa.canon.com/shop/p/imagepress-v900-series?type=New</t>
  </si>
  <si>
    <t>Digital Production Printer/Copier - 91 to 119 CPM (Mono)(Ledger)</t>
  </si>
  <si>
    <t>varioPRINT140 Series QUARTZ Base Engine Model Set (MFP Model) &amp; varioPRINT 115 Base Speed License Set with POC</t>
  </si>
  <si>
    <t>8116B179AA &amp; 8539B081AA</t>
  </si>
  <si>
    <t>6138B603AA</t>
  </si>
  <si>
    <t>Depends on Input Accessories</t>
  </si>
  <si>
    <t>https://www.usa.canon.com/shop/p/varioprint-140-series-quartz</t>
  </si>
  <si>
    <t>Digital Production Printer/Copier - 91 to 119 CPM (Color)(Ledger)</t>
  </si>
  <si>
    <t>imagePRESS V1350 Digital Press</t>
  </si>
  <si>
    <t>5795C005AA</t>
  </si>
  <si>
    <t>6138B604AA</t>
  </si>
  <si>
    <t>6GB</t>
  </si>
  <si>
    <t>https://www.usa.canon.com/shop/p/imagepress-v1350</t>
  </si>
  <si>
    <t>Digital Production Printer/Copier - 120 to 139 CPM (Mono)(Ledger)</t>
  </si>
  <si>
    <t>varioPRINT140 Series QUARTZ Base Engine Model Set (MFP Model) &amp; varioPRINT 130 Base Speed License Set with POC</t>
  </si>
  <si>
    <t>Bundle Item # 8116B179AA &amp; 8539B079AA</t>
  </si>
  <si>
    <t>6138B605AA</t>
  </si>
  <si>
    <t>Digital Production Printer/Copier - 120 to 139 CPM (Color)(Ledger)</t>
  </si>
  <si>
    <t>Digital Production Printer/Copier - 140 to 159 CPM (Mono)(Ledger)</t>
  </si>
  <si>
    <t>varioPRINT140 Series QUARTZ Base Engine Model Set (MFP Model) &amp; varioPRINT 140 Base Speed License Set with POC</t>
  </si>
  <si>
    <t>8116B179AA &amp; 8539B077AA</t>
  </si>
  <si>
    <t>6138B606AA</t>
  </si>
  <si>
    <t>11 x 17</t>
  </si>
  <si>
    <t>Digital Production Printer/Copier - 140 to 159 CPM (Color)(Ledger)</t>
  </si>
  <si>
    <t>Digital Production Printer/Copier - 160+ CPM (Mono)(Ledger)</t>
  </si>
  <si>
    <t xml:space="preserve">VarioPrint 6000 TITAN Base Model Set &amp; VarioPrint 6180 Base License Set </t>
  </si>
  <si>
    <t>4644C025AA &amp; 2582C080AA</t>
  </si>
  <si>
    <t>6138B316AA</t>
  </si>
  <si>
    <t>8GB</t>
  </si>
  <si>
    <t>https://www.usa.canon.com/shop/p/varioprint-6000-series-titan?type=New</t>
  </si>
  <si>
    <t>Digital Production Printer/Copier - 160+ CPM (Color)(Ledger)</t>
  </si>
  <si>
    <t>A</t>
  </si>
  <si>
    <t>Inkjet / Thermal Mobile Printer - 3 or more CPM (Color)</t>
  </si>
  <si>
    <t xml:space="preserve">HP  </t>
  </si>
  <si>
    <t>OFFICEJET 200</t>
  </si>
  <si>
    <t>CZ993A</t>
  </si>
  <si>
    <t>12 months</t>
  </si>
  <si>
    <t>UQ212E</t>
  </si>
  <si>
    <t>100 to 300 pages</t>
  </si>
  <si>
    <t>128MB</t>
  </si>
  <si>
    <t>http://h20195.www2.hp.com/v2/GetDocument.aspx?docname=c05018332&amp;doctype=data sheet&amp;doclang=EN_US&amp;searchquery=&amp;cc=us&amp;lc=en</t>
  </si>
  <si>
    <t>Inkjet / Thermal MFD - 11 to 20 CPM (Color)</t>
  </si>
  <si>
    <t>OfficeJet Pro 9130b AIO</t>
  </si>
  <si>
    <t>4U555A</t>
  </si>
  <si>
    <t>up to 2000 pages</t>
  </si>
  <si>
    <t>512MB</t>
  </si>
  <si>
    <t>https://partner.hp.com/group/upp-na/color-inkjet-printers?skuCultureCode=4U555A_en_US#tab-2</t>
  </si>
  <si>
    <t>3001dw</t>
  </si>
  <si>
    <t>3G650F</t>
  </si>
  <si>
    <t>UQ224E</t>
  </si>
  <si>
    <t>HP3001-1yr4hrcpc</t>
  </si>
  <si>
    <t>350 to 2500 pages</t>
  </si>
  <si>
    <t>256MB</t>
  </si>
  <si>
    <t>https://www.hpsalescentral.com/media/DownloadPdf?fileName=3G650F.pdf&amp;folder=2</t>
  </si>
  <si>
    <t>4201dn</t>
  </si>
  <si>
    <t>4RA85F</t>
  </si>
  <si>
    <t>U51Y5E</t>
  </si>
  <si>
    <t>HP4201-1yr4hrbr</t>
  </si>
  <si>
    <t>750 to 4000 pages</t>
  </si>
  <si>
    <t>https://partner.hp.com/group/upp-na/color-laser-printers?skuCultureCode=4RA85F_en_US#tab-2</t>
  </si>
  <si>
    <t>4001dn</t>
  </si>
  <si>
    <t>2Z600F</t>
  </si>
  <si>
    <t>U42HNE</t>
  </si>
  <si>
    <t>HP4001-1yr4hrcpc</t>
  </si>
  <si>
    <t>https://www.hpsalescentral.com/media/DownloadPdf?fileName=2Z600F.pdf&amp;folder=2</t>
  </si>
  <si>
    <t>LaserJet M611dn</t>
  </si>
  <si>
    <t>7PS84A</t>
  </si>
  <si>
    <t>U9NE0E</t>
  </si>
  <si>
    <t>HPM611-1yr4hrcpc</t>
  </si>
  <si>
    <t>5000 to 25,000 pages</t>
  </si>
  <si>
    <t>5.0 sec</t>
  </si>
  <si>
    <t>http://h20195.www2.hp.com/v2/GetPDF.aspx/4aa7-7080enuc.pdf</t>
  </si>
  <si>
    <t>6701dn</t>
  </si>
  <si>
    <t>58M42A</t>
  </si>
  <si>
    <t>U45RJE</t>
  </si>
  <si>
    <t>HP6701-1yr4hrbr</t>
  </si>
  <si>
    <t>2000 to 17000 pages</t>
  </si>
  <si>
    <t>https://partner.hp.com/group/upp-na/color-laser-printers?skuCultureCode=58M42A_en_US#tab-2</t>
  </si>
  <si>
    <t>LASERJET 700 M712dn</t>
  </si>
  <si>
    <t>CF236A</t>
  </si>
  <si>
    <t>U6Z05E</t>
  </si>
  <si>
    <t>HPM712-1yr4hrcpc</t>
  </si>
  <si>
    <t>5000 to 20000 pages</t>
  </si>
  <si>
    <t>https://store.hp.com/wcsstore/hpusstore/pdf/cf236a.pdf</t>
  </si>
  <si>
    <t>HP Color LaserJet M856dn</t>
  </si>
  <si>
    <t>T3U51A</t>
  </si>
  <si>
    <t>UC2U9E</t>
  </si>
  <si>
    <t>HPM8561yr4hrcpc</t>
  </si>
  <si>
    <t>up to 50000</t>
  </si>
  <si>
    <t>1.5GB</t>
  </si>
  <si>
    <t>https://h20195.www2.hp.com/v2/GetPDF.aspx/4aa7-6153enuc.pdf</t>
  </si>
  <si>
    <t>4101fdn</t>
  </si>
  <si>
    <t>2Z618F</t>
  </si>
  <si>
    <t>U42TZE</t>
  </si>
  <si>
    <t>HP4101-1yr4hrcpc</t>
  </si>
  <si>
    <t xml:space="preserve"> 8.5 x 14</t>
  </si>
  <si>
    <t>https://www.hpsalescentral.com/media/DownloadPdf?fileName=2Z618F.pdf&amp;folder=2</t>
  </si>
  <si>
    <t>4301fdn</t>
  </si>
  <si>
    <t>4RA81F</t>
  </si>
  <si>
    <t>U51Z1E</t>
  </si>
  <si>
    <t>HP4301-1yr4hrbr</t>
  </si>
  <si>
    <t xml:space="preserve"> 8 x 14</t>
  </si>
  <si>
    <t>512 MB</t>
  </si>
  <si>
    <t>https://partner.hp.com/group/upp-na/color-laser-printers?skuCultureCode=4RA81F_en_US#tab-2</t>
  </si>
  <si>
    <t>LASERJET Ent. 700 MFP M725dn</t>
  </si>
  <si>
    <t>CF066A</t>
  </si>
  <si>
    <t>U7A14E</t>
  </si>
  <si>
    <t>HPM725-1yr4hrcpc</t>
  </si>
  <si>
    <t>1 GB</t>
  </si>
  <si>
    <t>http://store.hp.com/wcsstore/hpusstore/pdf/cf066a.pdf</t>
  </si>
  <si>
    <t>Color LaserJet M776dn</t>
  </si>
  <si>
    <t>T3U55A</t>
  </si>
  <si>
    <t>UC2W9E</t>
  </si>
  <si>
    <t>HPM776-1yr4hrcpc</t>
  </si>
  <si>
    <t>up to 40,000</t>
  </si>
  <si>
    <t>https://support.hp.com/us-en/document/c06476306?jumpid=reg_r1002_usen_c-001_title_r0003</t>
  </si>
  <si>
    <t>LaserJet M528f</t>
  </si>
  <si>
    <t>1PV65A</t>
  </si>
  <si>
    <t>UB7B2E</t>
  </si>
  <si>
    <t>HPM527-1yr4hrcpc</t>
  </si>
  <si>
    <t>2000 to 7500 pages</t>
  </si>
  <si>
    <t>1.25 GB</t>
  </si>
  <si>
    <t>https://www.buyerslab.com/bliQ/Product/ShowSpecItem?type=1&amp;spec=115955&amp;lang=enu&amp;myspecview=1</t>
  </si>
  <si>
    <t>5800f</t>
  </si>
  <si>
    <t>6QN30A</t>
  </si>
  <si>
    <t>U45Q5E</t>
  </si>
  <si>
    <t>HP5800f-1yr4hrbr</t>
  </si>
  <si>
    <t>2000 to 10000</t>
  </si>
  <si>
    <t>https://partner.hp.com/group/upp-na/color-laser-printers?skuCultureCode=6QN30A_en_US#tab-2</t>
  </si>
  <si>
    <t>LASERJET Ent.  M880z MFP</t>
  </si>
  <si>
    <t>A2W75A</t>
  </si>
  <si>
    <t>U8D23E</t>
  </si>
  <si>
    <t>HPM880-1yr4hrcpc</t>
  </si>
  <si>
    <t>5000 to 25000 pages</t>
  </si>
  <si>
    <t>2.5 GB</t>
  </si>
  <si>
    <t>http://h20195.www2.hp.com/v2/GetDocument.aspx?docname=4AA5-0082ENUC&amp;doctype=data sheet&amp;doclang=EN_US&amp;searchquery=&amp;cc=us&amp;lc=en</t>
  </si>
  <si>
    <t>Konica Minolta</t>
  </si>
  <si>
    <t>4201i</t>
  </si>
  <si>
    <t>AF29011</t>
  </si>
  <si>
    <t xml:space="preserve"> 1 year parts and labor, excludes consumables </t>
  </si>
  <si>
    <t>KM4000i1YR4HR</t>
  </si>
  <si>
    <t>https://www.mykonicaminolta.com/wps/wcm/myconnect/mkm/c42d1c77-408c-465e-9c6b-031052247386/bizhub_4000i_Spec_Sheets.pdf?MOD=AJPERES&amp;CONVERT_TO=url&amp;CACHEID=ROOTWORKSPACE.Z18_HDP09B1A08GH60I3G2LUMD24P7-c42d1c77-408c-465e-9c6b-031052247386-mUiT1cf</t>
  </si>
  <si>
    <t>C3301i</t>
  </si>
  <si>
    <t>AAJT0171</t>
  </si>
  <si>
    <t>KMC3301i1yr4hr</t>
  </si>
  <si>
    <t>https://www.mykonicaminolta.com/wps/myportal/mkm/home/marketing/channel/productmaterials/data-sheets/sa_documents/bizhub%20c3301i%20datasheet/!ut/p/z1/tVTBcpswFPwVXzrTHpgnwFhwJNg1ISaOcYgtXRhZyLZaAw7gpM3XV-Ckk2Rq0k7HXJgndvdpxVsBhSXQnD3IDatlkbOdqgkdJOhy6PnuHE3GXx2M3Hg8vbwdhdFwMoBFF2CGTaCnPztXuJuPbgZ_yT_xuOgj_h2Q6wsg4ZReTx67d9PYpd3NFkC7Grbn0QWwZ7gb0J7IR7sgygU-6WJowOJBikeI86LM1D-eN4oLL0xm8ShS3LTgQIasZr35Voi6-qx_AVKKdcZqIDdlkR543QtZLUrJdhWQrEjFDshKPm0Pq55nmkiXQPgRLXOFq5oOey5TIKjPdUvYtuYY3NH6gmHNToWlDVZW2sc6NtcIg__i4cp3XNR6GOvKGg7u-sE0MtAE_cnDP3R4J28ju5GfeX6ko2Ac6GeVvz2zvHlWedM4r_z_Hk7QlZ8mw-pOk9_u76kLlBdqPH_UsNwfxzrJXsb6E6pY8rz6djFVyajaYBzLgh8ykTfVcwJ4m4Deb1zT0ChDL9woH6zeajJfF7B8zYXlKe4-i-M4_6l9j_yni9B1xcoOR6a1yZJ3r9oivwCaPoQA/dz/d5/L2dBISEvZ0FBIS9nQSEh/?cat=Printers&amp;doc=Data%20Sheets(1)&amp;refmat=Product%20Materials&amp;model=bizhub%20C3301i</t>
  </si>
  <si>
    <t>C3300i</t>
  </si>
  <si>
    <t>AAJT011</t>
  </si>
  <si>
    <t>KMC3300iW2YRNBD</t>
  </si>
  <si>
    <t>n/a</t>
  </si>
  <si>
    <t>https://www.buyerslab.com/bliQ/Product/ShowSpecItem?spec=116775</t>
  </si>
  <si>
    <t>4701i</t>
  </si>
  <si>
    <t>ACTA0171</t>
  </si>
  <si>
    <t>KM4701i1yr4hr</t>
  </si>
  <si>
    <t>https://kmbs.konicaminolta.us/products/all-in-one/bizhub-4701i/</t>
  </si>
  <si>
    <t>C3351i</t>
  </si>
  <si>
    <t>A93E0171</t>
  </si>
  <si>
    <t>KMC3351i1yr4hr</t>
  </si>
  <si>
    <t xml:space="preserve">5GB RAM </t>
  </si>
  <si>
    <t>https://www.mykonicaminolta.com/wps/myportal/mkm/home/marketing/channel/productmaterials/data-sheets/sa_documents/bizhub%20c3351i%20datasheet/!ut/p/z1/tVTBcpswEP0VLplpD8wKsAEfCXZMiKljHGKLCyOEsNUacLBI0nx9BUk6bSYm6XSsC7Ni31u91T5BDGuIS3LPN0TwqiQ7GePYTNDl2PWcJZpNL0YWcqLp_PJmEoTjmQmrvoSFZUB8_PfoyurHo2vzk_gjy0Ef4W8BX58DDubxt9lD_2lauXF_sRXEfQW7fvQl2AurP6HryEenwFKFdVTFWIfVPWcPEJVVXcg7XraMKzdIFtEklNisooDHRBBluWVMHL5oXwHXLC-IkM2qq6yhQgmIYDUnuwPgosrYDnDKn7ZNqriGMdQ4YNpmz_OcU6YEzU7wvClpO1VttT3lmUSk1CQ50lXT1qk6GDBLTQ3dVq2BNswMkpqEGuC96rnyRg7q9Ew1KdPybwf-PNTRDL2n5x8qvKG3kd3SL1wv1JA_9bWT0t-cmN44Kb2hn5b-f5vj93mp9bN83_j3u7vYgZhWpWCPAtb75xFPitcRP0MHkrzs_r2ZSZccOpM8hxVtCla20YsbaOcG5XdeW1CvAzfYSB1EbFVe5hWs_8TC-hh2X0RRVP5Uf4Te03ngOCy1g4kx3BTJm48Y4l8D149O/dz/d5/L2dBISEvZ0FBIS9nQSEh/?cat=Office%20Multifunction&amp;doc=Data%20Sheets(1)&amp;refmat=Product%20Materials&amp;model=bizhub%20C3351i</t>
  </si>
  <si>
    <t>361i</t>
  </si>
  <si>
    <t>ADXV0131</t>
  </si>
  <si>
    <t>KM361i1yr4hr</t>
  </si>
  <si>
    <t>8 GB</t>
  </si>
  <si>
    <t>https://www.mykonicaminolta.com/wps/myportal/mkm/home/marketing/channel/productmaterials/data-sheets/sa_documents/bizhub%20361i%20datasheet/!ut/p/z1/tVTBcpswEP0VLp1pD8wKsA0cie2aYKuOcYgtLowQwlZrwMEiafP1FU6TSTIxaadjLrDSvvf0VrtADGuIS3onNlSKqqQ7FZN4kKDL0dD3lmg2-erayIsm88vrMQ5HswGsuhIWtgXx6W13anfj0dXgL_EnHg99hL8BMr0Agufxt9l992lau3G32AriLsFjPboSnIXdnXCsyEenIMqFfdLFyITVneD3EJVVXag7XraMqyFOFtE4VNisYkBGVFJtueVcHj4bX4DUPC-oBHJVV1nDpIap5LWguwOQosr4DkgqHrZNqlkDQwBhbe48zwXjGm52UuRNydqearX2TGRKps-zlPWZnubM1HtGpr5S5OqO0zN6BjNdZFjgP7mZ-q6Hjm4mhjJpBze9YB6aaIbec_MPCm_oHeS09IuhHxoomATGWemvz0xvnZXeMs9L_7_FCbomqZ1m9XcT329vYw9iVpWS_5Sw3j82eFI8NfgndKDJn9XXi5makcNxRB7DijUFL9voxSxoz1mtnFnjId4oF1RudVHmFaxfImH9PnJfRFFU_tJ_hP7DBfY8njp4bPU3RfLmJfvkN0BDNdo!/dz/d5/L2dBISEvZ0FBIS9nQSEh/?cat=Office%20Multifunction&amp;doc=Data%20Sheets(1)&amp;refmat=Product%20Materials&amp;model=bizhub%20361i</t>
  </si>
  <si>
    <t>C251i</t>
  </si>
  <si>
    <t>ADXM013</t>
  </si>
  <si>
    <t>KMC251i1yr4hr</t>
  </si>
  <si>
    <t>https://www.mykonicaminolta.com/wps/myportal/mkm/home/marketing/channel/productmaterials/data-sheets/sa_documents/bizhub%20c251i%20datasheet/!ut/p/z1/tVRNc5swEP0rXDLTHpgVYAM-UuyYEKuOcYgtLowshK3WgINF0ubXFzkfk2Zikk7HujAr9r3VW-0TJLCEpKR3Yk2lqEq6bWOS2Cm6GPqBN0eT8fnAQV48nl5cj3A0nNiw6EqYORYkx38PLp1uPLqyP4k_sjz0Ef4GiOcDwdPk--S--zRKbtJdbAFJV8FDP7oS3JnTnXDoyEenIK0K56iKoQmLO8HvIS6rumjveK4YFz5OZ_EoarFZxYAMqaTafMO53H8xvgKpeV5QCeSqrrKGSQ1TyWtBt3sgRZXxLZCVeNg0K803-4YAwlTyNM8F4xputlLkTcnUUKliOyYyIIjnbj7Ich1ZzNZ7menoK9azdWT3XStzDOYiBMGznMtg4KGDnLHRqnTCm144jUw0Qe_J-YcKb-hd5Cr6mR9EBgrHoXFS-usT01snpbfM09L_b3PCLispO7fPm_hxe5t4kLCqlPyXhOXuccLT4nnCz9Cepk-7f29mrUn2B488hhVrCl6q6MkMTJlBe0lT9cwa-3jdyqByo4syr2D5GgrLI9BdEcdx-Vv_GQUP37Dn8ZWLR1Z_XaRvPrJP_gB4z9mP/dz/d5/L2dBISEvZ0FBIS9nQSEh/?cat=Office%20Multifunction&amp;doc=Data%20Sheets(1)&amp;refmat=Product%20Materials&amp;model=bizhub%20C251i</t>
  </si>
  <si>
    <t>4221i</t>
  </si>
  <si>
    <t>AF28011</t>
  </si>
  <si>
    <t xml:space="preserve">4790063001
</t>
  </si>
  <si>
    <t>bizhub_4020i_Spec_Sheet.pdf (mykonicaminolta.com)</t>
  </si>
  <si>
    <t>C3350i</t>
  </si>
  <si>
    <t>A7AK011:Mainframe
A7V7WY1:ADF
135310:Stand</t>
  </si>
  <si>
    <t>Customer One Guarantee - Within the first two years after install if equipment cannot be repaired to meet factory specifications KM will replace with a new equivalent model</t>
  </si>
  <si>
    <t>KMC3350iW3YRNBD</t>
  </si>
  <si>
    <t>2GB RAM
250GB HDD</t>
  </si>
  <si>
    <t>https://www.buyerslab.com/bliQ/Product/ShowSpecItem?spec=116784</t>
  </si>
  <si>
    <t>4051i</t>
  </si>
  <si>
    <t>ACT90171</t>
  </si>
  <si>
    <t xml:space="preserve">1 year parts and labor, excludes consumables   </t>
  </si>
  <si>
    <t>KM4051i1yr4hr</t>
  </si>
  <si>
    <t>https://kmbs.konicaminolta.us/products/multifunction/compact-multifunction/bizhub-4050i/</t>
  </si>
  <si>
    <t>C361i</t>
  </si>
  <si>
    <t>ADXJ0131</t>
  </si>
  <si>
    <t>KMC361i1yr4hr</t>
  </si>
  <si>
    <t xml:space="preserve">8GB RAM
</t>
  </si>
  <si>
    <t>https://www.mykonicaminolta.com/wps/myportal/mkm/home/marketing/channel/productmaterials/data-sheets/sa_documents/bizhub%20c361i%20datasheet/!ut/p/z1/tVRNc5swEP0rXDLTHpgVBvNxpNgxIaaOcYgtLowQwlZrwMEiafPri5yPSTMxSadjXZgV-97qrfYJElhBUpE7viaC1xXZdjFOzBRdjDzfXaDp5NyxkBtPZhfX4zAaTU1Y9iXMLR2S47-dS6sfj67MT-KPLBd9hL8B7HmAw1nyfXrffxopN-kvtoSkr-ChH30J9tzqTzh05KNT4E6FdVTFaADLO87uIa7qpuzueCEZl16YzuNx1GHzmgIeEUGUxYYxsf-ifQXcsKIkAvBVU-ctFUpIBGs42e4Bl3XOtoAz_rBpM8XTTY0DpjJ5VhScMiVst4IXbUXlUMliO8pzwA4d2lmWG6pJjVw1dOqomWVaamEQo8i1jBCLgv8s59J3XHSQM9E6lVZwYwSzaICm6D05_1DhDb2NbEk_9_xIQ8Ek0E5Kf31iev2k9PrgtPT_25ygz0rSzt3zxn_c3iYuJLSuBPslYLV7nPC0fJ7wM7Qn6dPu35t5Z5L9wSOPYU3bklUyejIDlWZQXtJkvUETeuG6k0HERuVVUcPqNRRWR6C7Mo7j6rf6M_IfvoWuyzI7HOvDdZm--Ygh_gMnbiCe/dz/d5/L2dBISEvZ0FBIS9nQSEh/?cat=Office%20Multifunction&amp;doc=Data%20Sheets(1)&amp;refmat=Product%20Materials&amp;model=bizhub%20C361i</t>
  </si>
  <si>
    <t>451i</t>
  </si>
  <si>
    <t>ADXT0111</t>
  </si>
  <si>
    <t>KM451i1yr4hr</t>
  </si>
  <si>
    <t>https://www.mykonicaminolta.com/wps/myportal/mkm/home/marketing/channel/productmaterials/data-sheets/sa_documents/bizhub%20451i%20datasheet/!ut/p/z1/tVRNc5swEP0rXDLTHpgVYD58JLZjQqCOcYgtLowQwlZiwMEiafPri5ymk2Zi0k7HujAr9r2nt9oVJLCCpCKPfE0Eryuy7WKcWCm6HI88d4GC6cXQRm48nV3eTMJoHFiw7EuY2wYkx38Pr-x-PLq2_hJ_ZLnoM_wt4OAccDhLvgVP_aeRdpN-sSUkfYKHevQlOHO7P-FQkc9OgTsX9lEXYx2Wj5w9QVzVTdnd8UIyLkdhOo8nUYfNawp4TARRFhvGxP6L9hVww4qSCMDXTZ23VCghEazhZLsHXNY52wLO-POmzZSBqXHAVObOioJTpoTtVvCirajsKam1ozwHjDKKCofaqmY4pjrQM0sdWmau5szKTR05pMh18F7dXHlDFx3cTLXOpO3fDvxZpKMAfeTmHxTe0TvIkfTzkRdpyJ_62knpb05Mb5yU3tBPS_-_xfH7JklOc_e68buHh8SFhNaVYN8FrHYvDZ6Wrw1-hvYk_bX752bezcj-MCIvYU3bklUyejMLyu8sKac34Shcdy6I2Ki8KmpYvUXC6mPkrozjuPqh3kfe83nouixzwolhrsv03UeY-Cea4bmt/dz/d5/L2dBISEvZ0FBIS9nQSEh/?cat=Office%20Multifunction&amp;doc=Data%20Sheets(1)&amp;refmat=Product%20Materials&amp;model=bizhub%20451i</t>
  </si>
  <si>
    <t>C451i</t>
  </si>
  <si>
    <t>ADXG011</t>
  </si>
  <si>
    <t>KMC450iW3YRNBD</t>
  </si>
  <si>
    <t>8 GB RAM 256-GB</t>
  </si>
  <si>
    <t>https://www.buyerslab.com/bliQ/Product/ShowSpecItem?spec=121246</t>
  </si>
  <si>
    <t>551i</t>
  </si>
  <si>
    <t>ADXR0111</t>
  </si>
  <si>
    <t>KM551i1yr4hr</t>
  </si>
  <si>
    <t>https://www.mykonicaminolta.com/wps/myportal/mkm/home/marketing/channel/productmaterials/data-sheets/sa_documents/bizhub%20551i%20datasheet/!ut/p/z1/tVTRbpswFP0VXiatD-iaAIE80iQLpWFpSGlivyBjTOItQEpMu_XrZ9J16qqGtqqChNC1zznX5_pegMAKSEnvxJpKUZV0q2JM-gm6GA19b4Gmk28DB3nxZHZxPQ6j0bQPyy7A3DGBHN8eXDrdfHTVfyf_yOOht_g3gMNz9c7I9-l992lau6Q72RJIV8JDPboA7tzpBhwq8tYpsHLhHHUx6sHyTvB7iMuqLtQdL1rF5TBM5vE4UtysYoBHVFJtseFc7r8aZ4BrnhdUAr6qq6xhUgup5LWg2z3gosr4FnAqHjZNqtm2IQCzFjvLc8G4FjZbKfKmZG1Ptbl2TGQKYrE0Y46lW5Ry3UpzU09TlOkuy03EbcNGtgH-k5tLf-Chg5uJoUw6wY0VzKIemqLX3Hwgwwt5F7mt_HzoRwYKJoFxUvnrE8ubJ5U3e6eV_2xxgq5JaqdZ_d3Ej9tb4gFhVSn5Lwmr3WODJ8VTg39Be5r8Xf1_MVMzsj-MyGNYsabgZRs9mwXtH6pN16vDYbhWLqjc6KLMK1g9Z8LqdeauiOO4_K3_jPyH89DzeOqGY9NeF8mLj7TxH7IeiSc!/dz/d5/L2dBISEvZ0FBIS9nQSEh/?cat=Office%20Multifunction&amp;doc=Data%20Sheets(1)&amp;refmat=Product%20Materials&amp;model=bizhub%20551i</t>
  </si>
  <si>
    <t>C551i</t>
  </si>
  <si>
    <t>ADXF0111</t>
  </si>
  <si>
    <t>KMC551i1yr4hr</t>
  </si>
  <si>
    <t>https://www.mykonicaminolta.com/wps/myportal/mkm/home/marketing/channel/productmaterials/data-sheets/sa_documents/bizhub%20c551i%20datasheet/!ut/p/z1/tVRNc5swEP0rXDLTHpgV3_hIsWNCTB3jEFtcGBmErdaAg0XS5tdXcj4mzcQknY45wKy0763eah-QwhLSmtyxNeGsqclWxDi1M3Qx9ANvjibj84GDvGQ8vbgeRfFwYsOiL2HmGJAe3x5cOv14dGV_En_k8dBH-BvAQx9wNE2_T-77TyPlpv3FFpD2FTz0oy_BnTn9CYeOfHQKLFQ4R1UMdVjcMXoPSd20lbjjuWRc-FE2S0axwBZNLppCOFHmG0r5_ov2FXBLy4pwwFdtU3Q5VyLCacvIdg-4agq6BbxiD5tupfiWpTHAuUyeliXLqRJ1W87Krs7lUMliu5wVgE1Dp5q90lWTFOJl6bY6MEtdtUyttDXXdg3NhOBZzmUw8NBBzlgTKp3wxgynsY4m6D05_1DhDb2LXEk_84NYQ-E41E5Kf31ieuOk9IZ-Wvr_bU7YZyVpZ_F7Yz9ub1MP0rypOf3FYbl7nPCsep7wM7Qn2dPq34uFMMn-4JHHsMm7itYyejJDLs2gvKTJenob-dFayCB8o7K6bGD5GgrLI9BdlSRJ_Vv9GQcP3yLPoys3GhnWusrefLiF_wDJvgFK/dz/d5/L2dBISEvZ0FBIS9nQSEh/?cat=Office%20Multifunction&amp;doc=Data%20Sheets(1)&amp;refmat=Product%20Materials&amp;model=bizhub%20C551i</t>
  </si>
  <si>
    <t>850i</t>
  </si>
  <si>
    <t>ACVW015</t>
  </si>
  <si>
    <t>KM850i1yr4hr</t>
  </si>
  <si>
    <t>https://kmbs.konicaminolta.us/products/multifunction/black-white-multifunction/bizhub-950i-850i/</t>
  </si>
  <si>
    <t>C751i</t>
  </si>
  <si>
    <t>ADXD011</t>
  </si>
  <si>
    <t>KMC750iW3YRNBD</t>
  </si>
  <si>
    <t>8,192 MB</t>
  </si>
  <si>
    <t>https://www.mykonicaminolta.com/wps/myportal/mkm/home/marketing/channel/productmaterials/data-sheets/sa_documents/bizhub%20c751i%20datasheet/!ut/p/z1/tVTBcpswEP0VLp1pD8wKMAYfKXZMiFXHOMQWF0YIYas14GCRpPn6IifptJmatNOxLsyKfW_1VvsECawhqei92FAp6oruupgkwxRdjv3AW6LZ9GLkIC-ezi9vJjgaz4aw6ktYOBYkp3-Prpx-PLoe_iX-xPLQe_hbIBc-EDxPvswe-k-j5Cb9xVaQ9BU89qMvwV04_QnHjrx3CtKpcE6qGJuwuhf8AeKqbsrujpeKceXjdBFPog6b1wzImEqqLbecy8NH8xOQhhcllUCumzpvmdQwlbwRdHcAUtY53wHJxNO2zTTfsQ0BhKnkeVEIxjXc7qQo2oqpoVLF9kzkQBxuswzZhW6joasPLMvUaWabekatgqMB4yNjAMGrnKtg5KGjnKnRqXTC20E4j0w0Q3-S8w8V3tC7yFX0Cz-IDBROQ-Os9DdnprfOSm-Z56X_3-aEfVZSdu6eN_H17i7xIGF1JfmjhPX-ecLT8nXCP6ADTV92f9_MO5Mcjh55DmvWlrxS0YsZmDKD9jNN1TMb7ONNJ4PKrS6qoob1r1BYn4DuyziOq-_6tyh4-ow9j2cunlj2pkzffKRNfgDRauob/dz/d5/L2dBISEvZ0FBIS9nQSEh/?cat=Office%20Multifunction&amp;doc=Data%20Sheets(2)&amp;refmat=Product%20Materials&amp;model=bizhub%20C751i</t>
  </si>
  <si>
    <t>AccurioPress C3070L</t>
  </si>
  <si>
    <t>AAC4011</t>
  </si>
  <si>
    <t>90 Days</t>
  </si>
  <si>
    <t>KMC3070LWB1YRNBD</t>
  </si>
  <si>
    <t>70 CPM</t>
  </si>
  <si>
    <t>14GB</t>
  </si>
  <si>
    <t>http://fliphtml5.com/iezk/lipn</t>
  </si>
  <si>
    <t>AccurioPrint 2100</t>
  </si>
  <si>
    <t>ADF2011</t>
  </si>
  <si>
    <t>KM2100WB1YRNBD</t>
  </si>
  <si>
    <t>100 CPM</t>
  </si>
  <si>
    <t>12 GB</t>
  </si>
  <si>
    <t>AccurioPrint_2100_Brochure.pdf (mykonicaminolta.com)</t>
  </si>
  <si>
    <t>AccurioPress C7100</t>
  </si>
  <si>
    <t>A9VP011</t>
  </si>
  <si>
    <t>KMC7100WB1YRNBD</t>
  </si>
  <si>
    <t>110 CPM</t>
  </si>
  <si>
    <t>AccurioPress_C7100_Spec_Sheet.pdf (mykonicaminolta.com)</t>
  </si>
  <si>
    <t>AccurioPress 6120</t>
  </si>
  <si>
    <t>A9JU011</t>
  </si>
  <si>
    <t>KM6120WB1YRNBD</t>
  </si>
  <si>
    <t>120 CPM</t>
  </si>
  <si>
    <t>16 GB</t>
  </si>
  <si>
    <t>http://downloads.kmbs.us/books/xvfw/#p=1</t>
  </si>
  <si>
    <t>AccurioPress C12000</t>
  </si>
  <si>
    <t>AC0D011</t>
  </si>
  <si>
    <t>KMC1200WB1YRNBD</t>
  </si>
  <si>
    <t>AccurioPress_C14000-C12000-SpecSheet.pdf (mykonicaminolta.com)</t>
  </si>
  <si>
    <t>Press 2250P</t>
  </si>
  <si>
    <t>A4EX011X002</t>
  </si>
  <si>
    <t>KM2250PWB1YRNBD</t>
  </si>
  <si>
    <t>250 CPM</t>
  </si>
  <si>
    <t>http://downloads.kmbs.us/books/jodz/#p=1</t>
  </si>
  <si>
    <t>AccurioPress C14000</t>
  </si>
  <si>
    <t>AC0C011</t>
  </si>
  <si>
    <t>KMC14000WB1YRNBD</t>
  </si>
  <si>
    <t>140 CPM</t>
  </si>
  <si>
    <t>Kyocera</t>
  </si>
  <si>
    <t>ECOSYS PA4000wx</t>
  </si>
  <si>
    <t>110C1F2US0</t>
  </si>
  <si>
    <t>12 months limited warranty</t>
  </si>
  <si>
    <t>36WARRP2040cdw</t>
  </si>
  <si>
    <t>36MAINTP2040cdw</t>
  </si>
  <si>
    <t>http://usa.kyoceradocumentsolutions.com/americas/jsp/Kyocera/productscategory.jsp?scid=10556</t>
  </si>
  <si>
    <t>P5026cdw</t>
  </si>
  <si>
    <t>1102PS2US0</t>
  </si>
  <si>
    <t>36WARRP5026cdw</t>
  </si>
  <si>
    <t>36MAINTP5026cdw</t>
  </si>
  <si>
    <t>http://usa.kyoceradocumentsolutions.com/americas/jsp/Kyocera/productscategory.jsp?scid=10557</t>
  </si>
  <si>
    <t>ECOSYS PA4500x</t>
  </si>
  <si>
    <t>110C0Y2US0</t>
  </si>
  <si>
    <t>36WARRPA4500x</t>
  </si>
  <si>
    <t>36MAINTPA4500x</t>
  </si>
  <si>
    <t>P6130cdn</t>
  </si>
  <si>
    <t>1102NR2US0</t>
  </si>
  <si>
    <t>36WARRP6130cdn</t>
  </si>
  <si>
    <t>36MAINTP6130cdn</t>
  </si>
  <si>
    <t>ECOSYS PA5500x</t>
  </si>
  <si>
    <t>110C0W2US0</t>
  </si>
  <si>
    <t>36WARRPA5500x</t>
  </si>
  <si>
    <t>36MAINTPA5500x</t>
  </si>
  <si>
    <t>ECOSYS PA3500cx</t>
  </si>
  <si>
    <t>1102YJ2US0</t>
  </si>
  <si>
    <t>36WARRPA3500cx</t>
  </si>
  <si>
    <t>36MAINTPA3500cx</t>
  </si>
  <si>
    <t>http://usa.kyoceradocumentsolutions.com/americas/jsp/Kyocera/productscategory.jsp?scid=10558</t>
  </si>
  <si>
    <t>FS-9530dn</t>
  </si>
  <si>
    <t>1102G12US0</t>
  </si>
  <si>
    <t>36WARRFS-9530dn</t>
  </si>
  <si>
    <t>36MAINTFS-9530dn</t>
  </si>
  <si>
    <t>768MB</t>
  </si>
  <si>
    <t>ECOSYS P8060cdn</t>
  </si>
  <si>
    <t>1102RR2US0</t>
  </si>
  <si>
    <t>36WARRP8060cdn</t>
  </si>
  <si>
    <t>36MAINTP8060cdn</t>
  </si>
  <si>
    <t>https://usa.kyoceradocumentsolutions.com/en/products-services/hardware/printers.html</t>
  </si>
  <si>
    <t>ECOSYS MA4000wfx</t>
  </si>
  <si>
    <t>110C1C2US0</t>
  </si>
  <si>
    <t>36WARRM2540dw</t>
  </si>
  <si>
    <t>36MAINTM2540dw</t>
  </si>
  <si>
    <t>http://usa.kyoceradocumentsolutions.com/americas/jsp/Kyocera/productscategory.jsp?scid=10569</t>
  </si>
  <si>
    <t>TASKalfa MZ4001i</t>
  </si>
  <si>
    <t>110C2S2US0</t>
  </si>
  <si>
    <t>36WARRM6530cdn</t>
  </si>
  <si>
    <t>36MAINTM6530cdn</t>
  </si>
  <si>
    <t>http://usa.kyoceradocumentsolutions.com/americas/jsp/Kyocera/productscategory.jsp?scid=10571</t>
  </si>
  <si>
    <t>TASKalfa MZ5001i</t>
  </si>
  <si>
    <t>855ST00540</t>
  </si>
  <si>
    <t>36WARR3212i</t>
  </si>
  <si>
    <t>36MAINT3212i</t>
  </si>
  <si>
    <t>https://usa.kyoceradocumentsolutions.com/en/products-services/hardware/a3.html</t>
  </si>
  <si>
    <t>TASKalfa MZ2501ci</t>
  </si>
  <si>
    <t>110C2M2US0</t>
  </si>
  <si>
    <t>36WARR2554ci</t>
  </si>
  <si>
    <t>36MAINT2554ci</t>
  </si>
  <si>
    <t>https://www.kyoceradocumentsolutions.us/en.html</t>
  </si>
  <si>
    <t>ECOSYS M2540dw</t>
  </si>
  <si>
    <t>1102TA2US0</t>
  </si>
  <si>
    <t>ECOSYS MA3500cifx</t>
  </si>
  <si>
    <t>1102Z32US0</t>
  </si>
  <si>
    <t>36WARRMA3500cifx</t>
  </si>
  <si>
    <t>36MAINTMA3500cifx</t>
  </si>
  <si>
    <t>http://usa.kyoceradocumentsolutions.com/americas/jsp/Kyocera/productscategory.jsp?scid=10559</t>
  </si>
  <si>
    <t>36WARR4004i</t>
  </si>
  <si>
    <t>36MAINT4004i</t>
  </si>
  <si>
    <t>TASKalfa MZ3501ci</t>
  </si>
  <si>
    <t>855ST00534</t>
  </si>
  <si>
    <t>36WARR3554ci</t>
  </si>
  <si>
    <t>36MAINT3554ci</t>
  </si>
  <si>
    <t>ECOSYS MA5500ifx</t>
  </si>
  <si>
    <t>110C0Z2US0</t>
  </si>
  <si>
    <t>36WARRMA5500ifx</t>
  </si>
  <si>
    <t>36MAINTMA5500ifx</t>
  </si>
  <si>
    <t>http://usa.kyoceradocumentsolutions.com/americas/jsp/Kyocera/productscategory.jsp?scid=10561</t>
  </si>
  <si>
    <t>TASKalfa 408ci</t>
  </si>
  <si>
    <t>1102V52US0</t>
  </si>
  <si>
    <t>36WARR406ci</t>
  </si>
  <si>
    <t>36MAINT408ci</t>
  </si>
  <si>
    <t>36WARR5004i</t>
  </si>
  <si>
    <t>36MAINT5004i</t>
  </si>
  <si>
    <t>TASKalfa MZ5001ci</t>
  </si>
  <si>
    <t>855ST00536</t>
  </si>
  <si>
    <t>36WARR5054ci</t>
  </si>
  <si>
    <t>36MAINT5054ci</t>
  </si>
  <si>
    <t>ECOSYS MA6000ifx</t>
  </si>
  <si>
    <t>110C0V2US0</t>
  </si>
  <si>
    <t>36WARRMA6000ifx</t>
  </si>
  <si>
    <t>36MAINTMA6000ifx</t>
  </si>
  <si>
    <t>http://usa.kyoceradocumentsolutions.com/americas/jsp/Kyocera/productscategory.jsp?scid=10562</t>
  </si>
  <si>
    <t>TASKalfa MZ6001i</t>
  </si>
  <si>
    <t>855ST00541</t>
  </si>
  <si>
    <t>36WARR6004i</t>
  </si>
  <si>
    <t>36MAINT6004i</t>
  </si>
  <si>
    <t>TASKalfa 7353ci</t>
  </si>
  <si>
    <t>1102XP2US0</t>
  </si>
  <si>
    <t>36WARR7353ci</t>
  </si>
  <si>
    <t>36MAINT7353ci</t>
  </si>
  <si>
    <t>4.5GB</t>
  </si>
  <si>
    <t>TASKalfa 8003i</t>
  </si>
  <si>
    <t>1102XV2US0</t>
  </si>
  <si>
    <t>36WARRP8003i</t>
  </si>
  <si>
    <t>36MAINTTA8003i</t>
  </si>
  <si>
    <t>TASKalfa 8353ci</t>
  </si>
  <si>
    <t>1102XN2US0</t>
  </si>
  <si>
    <t>36WARR8353ci</t>
  </si>
  <si>
    <t>36MAINT8353ci</t>
  </si>
  <si>
    <t>Lexmark</t>
  </si>
  <si>
    <t>MS331DN</t>
  </si>
  <si>
    <t>29S0000</t>
  </si>
  <si>
    <t>1 Year Advanced Exchange</t>
  </si>
  <si>
    <t>MS331dnsvc</t>
  </si>
  <si>
    <t>unlimited</t>
  </si>
  <si>
    <t>https://www.lexmark.com/en_US/epg/29S0000.html</t>
  </si>
  <si>
    <t>CS331DW</t>
  </si>
  <si>
    <t>40N9020</t>
  </si>
  <si>
    <t>1 Yr Onsite Repair Next Day</t>
  </si>
  <si>
    <t>CS331dwsvc</t>
  </si>
  <si>
    <t>512 mb</t>
  </si>
  <si>
    <t>https://www.lexmark.com/en_US/epg/40N9020.html</t>
  </si>
  <si>
    <t>MS431DN</t>
  </si>
  <si>
    <t>29S0050</t>
  </si>
  <si>
    <t>MS431dnsvc</t>
  </si>
  <si>
    <t>https://www.lexmark.com/en_US/epg/29S0050.html</t>
  </si>
  <si>
    <t>CS431DW</t>
  </si>
  <si>
    <t>40N9320</t>
  </si>
  <si>
    <t>CS431dwsvc</t>
  </si>
  <si>
    <t>512GB</t>
  </si>
  <si>
    <t>https://www.lexmark.com/en_US/epg/40N9320.html</t>
  </si>
  <si>
    <t>MS531dw</t>
  </si>
  <si>
    <t>38S0300</t>
  </si>
  <si>
    <t>MS531DWsvc</t>
  </si>
  <si>
    <t>https://www.lexmark.com/en_US/epg/38S0300.html</t>
  </si>
  <si>
    <t>CS730de</t>
  </si>
  <si>
    <t>47C9000</t>
  </si>
  <si>
    <t>1 year Advanced Exchange</t>
  </si>
  <si>
    <t>CS730desvc</t>
  </si>
  <si>
    <t>https://www.lexmark.com/en_US/epg/36S0300.html</t>
  </si>
  <si>
    <t>MS911de</t>
  </si>
  <si>
    <t>26Z0000</t>
  </si>
  <si>
    <t>1 Year Onsite Repair, NBD</t>
  </si>
  <si>
    <t>MS911desvc</t>
  </si>
  <si>
    <t>1150-6650</t>
  </si>
  <si>
    <t>250-3500</t>
  </si>
  <si>
    <t>512-2560MB</t>
  </si>
  <si>
    <t>http://www.lexmark.com/en_US/epg/26Z0000.html</t>
  </si>
  <si>
    <t>CS943DE</t>
  </si>
  <si>
    <t>32D0000</t>
  </si>
  <si>
    <t>CS943desvc</t>
  </si>
  <si>
    <t>https://www.lexmark.com/en_US/epg/32D0000.html</t>
  </si>
  <si>
    <t>MX331ADN</t>
  </si>
  <si>
    <t>29S0150</t>
  </si>
  <si>
    <t>MX331adnsvc</t>
  </si>
  <si>
    <t>https://www.lexmark.com/en_US/epg/29S0150.html</t>
  </si>
  <si>
    <t>CX431ADW</t>
  </si>
  <si>
    <t>40N9370</t>
  </si>
  <si>
    <t>CX431adwsvc</t>
  </si>
  <si>
    <t>https://www.lexmark.com/en_US/epg/40N9370.html</t>
  </si>
  <si>
    <t>MX910de</t>
  </si>
  <si>
    <t>26Z0100</t>
  </si>
  <si>
    <t>MX910desvc</t>
  </si>
  <si>
    <t>1024-3072MB</t>
  </si>
  <si>
    <t>http://www.lexmark.com/en_US/epg/26Z0100.html</t>
  </si>
  <si>
    <t>CX930dse</t>
  </si>
  <si>
    <t>32D0150</t>
  </si>
  <si>
    <t>CX930dsesvc</t>
  </si>
  <si>
    <t>https://www.lexmark.com/en_US/epg/32D0150.html</t>
  </si>
  <si>
    <t>MX431ADN</t>
  </si>
  <si>
    <t>29S0200</t>
  </si>
  <si>
    <t>MX431adnsvc</t>
  </si>
  <si>
    <t>https://www.lexmark.com/en_US/epg/29S0500.html</t>
  </si>
  <si>
    <t>CX522ade</t>
  </si>
  <si>
    <t>42C7360</t>
  </si>
  <si>
    <t>CX522adesvc</t>
  </si>
  <si>
    <t xml:space="preserve">1500 - 8500 </t>
  </si>
  <si>
    <t>2048 mb</t>
  </si>
  <si>
    <t>https://www.lexmark.com/en_US/epg/42C7360.html</t>
  </si>
  <si>
    <t>MX931dse</t>
  </si>
  <si>
    <t>32D0050</t>
  </si>
  <si>
    <t>MX931dsesvc</t>
  </si>
  <si>
    <t>https://www.lexmark.com/en_US/epg/32D0050.html</t>
  </si>
  <si>
    <t>CX931dse</t>
  </si>
  <si>
    <t>32D0200</t>
  </si>
  <si>
    <t>CX931dsesvc</t>
  </si>
  <si>
    <t>https://www.lexmark.com/en_US/epg/32D0200.html</t>
  </si>
  <si>
    <t>MX521ade</t>
  </si>
  <si>
    <t>36S0820</t>
  </si>
  <si>
    <t>MX521adesvc</t>
  </si>
  <si>
    <t>https://www.lexmark.com/en_US/epg/36S0820.html</t>
  </si>
  <si>
    <t>CX635adwe</t>
  </si>
  <si>
    <t xml:space="preserve">50M7080 </t>
  </si>
  <si>
    <t>CX635adwesvc</t>
  </si>
  <si>
    <t>https://www.lexmark.com/en_US/epg/50M7080.html</t>
  </si>
  <si>
    <t>CX942adse</t>
  </si>
  <si>
    <t>32D0300</t>
  </si>
  <si>
    <t>CX942adsesvc</t>
  </si>
  <si>
    <t>https://www.lexmark.com/en_US/epg/32D0300.html</t>
  </si>
  <si>
    <t>MX822ade</t>
  </si>
  <si>
    <t>25B2000</t>
  </si>
  <si>
    <t>MX822adesvc</t>
  </si>
  <si>
    <t xml:space="preserve">3000 - 50000 </t>
  </si>
  <si>
    <t>https://www.lexmark.com/en_US/epg/25B2000.html</t>
  </si>
  <si>
    <t>Ricoh</t>
  </si>
  <si>
    <t>SG 3110SFNw</t>
  </si>
  <si>
    <t>1 year manufacturer defect advanced exchange, excludes consumables</t>
  </si>
  <si>
    <t>007087MIU-PS1</t>
  </si>
  <si>
    <t>SP 377DNwX</t>
  </si>
  <si>
    <t>008168MIU-PS1</t>
  </si>
  <si>
    <t>408151-ANSILVER</t>
  </si>
  <si>
    <t>P C311W</t>
  </si>
  <si>
    <t>1 year manufacturer defect on-site, excludes consumables</t>
  </si>
  <si>
    <t>408541-SILVER</t>
  </si>
  <si>
    <t>https://ricohconfigurator.com/configure.php?model=P_C311W</t>
  </si>
  <si>
    <t>SP 3710SF</t>
  </si>
  <si>
    <t>408266-GOLD</t>
  </si>
  <si>
    <t>https://ricohconfigurator.com/configure.php?model=P_501_501TL_502</t>
  </si>
  <si>
    <t>SP C342DN</t>
  </si>
  <si>
    <t>008137MIU-PS1</t>
  </si>
  <si>
    <t>407887-ANGOLD</t>
  </si>
  <si>
    <t>P 800</t>
  </si>
  <si>
    <t>1 year on-site support</t>
  </si>
  <si>
    <t>006904MIU-PS1</t>
  </si>
  <si>
    <t>418469-GOLD</t>
  </si>
  <si>
    <t>https://ricohconfigurator.com/configure.php?model=P_800_801</t>
  </si>
  <si>
    <t>P C600</t>
  </si>
  <si>
    <t xml:space="preserve"> 90 day manufacturer defect on-site, excludes consumables </t>
  </si>
  <si>
    <t>408301-ANSILVER</t>
  </si>
  <si>
    <t>https://www.ricoh-usa.com/en/products/pd/equipment/printers-and-copiers/printers/p-c600-color-laser-printer/_/R-408301</t>
  </si>
  <si>
    <t>SP 6430DN</t>
  </si>
  <si>
    <t>008065MIU-PS1</t>
  </si>
  <si>
    <t>407482-ANGOLD</t>
  </si>
  <si>
    <t>1G</t>
  </si>
  <si>
    <t>IP C8500</t>
  </si>
  <si>
    <t>434087</t>
  </si>
  <si>
    <t>434087-GOLD</t>
  </si>
  <si>
    <t>https://ricohconfigurator.com/configure.php?model=IP_C8500</t>
  </si>
  <si>
    <t>MP 301SPF</t>
  </si>
  <si>
    <t>90 day manufacturer defect on-site, excludes consumables</t>
  </si>
  <si>
    <t>416185-EXWRNTY</t>
  </si>
  <si>
    <t>416185-ANGOLD</t>
  </si>
  <si>
    <t>SP C250SF</t>
  </si>
  <si>
    <t>008018MIU-PS1</t>
  </si>
  <si>
    <t>407523-ANGOLD</t>
  </si>
  <si>
    <t>IM 2500A</t>
  </si>
  <si>
    <t>418819-GOLD</t>
  </si>
  <si>
    <t>https://ricohconfigurator.com/configure.php?model=IM_2500_3500</t>
  </si>
  <si>
    <t>IM C2510</t>
  </si>
  <si>
    <t>419348</t>
  </si>
  <si>
    <t>419348-GOLD</t>
  </si>
  <si>
    <t>https://ricohconfigurator.com/configure.php?model=IM_C2510</t>
  </si>
  <si>
    <t>IM 370F</t>
  </si>
  <si>
    <t>423500-GOLD</t>
  </si>
  <si>
    <t>https://ricohconfigurator.com/configure.php?model=IM_370F_460F_460FTL</t>
  </si>
  <si>
    <t>IM C300F</t>
  </si>
  <si>
    <t>418569</t>
  </si>
  <si>
    <t>418569-SILVER</t>
  </si>
  <si>
    <t>https://www.ricoh-usa.com/-/media/Ricoh/Common/PDFs/Brochures/intelligent-devices-range.pdf</t>
  </si>
  <si>
    <t>IM 3500A</t>
  </si>
  <si>
    <t>418825-GOLD</t>
  </si>
  <si>
    <t>IM C3510</t>
  </si>
  <si>
    <t>419311</t>
  </si>
  <si>
    <t>419311-GOLD</t>
  </si>
  <si>
    <t>https://ricohconfigurator.com/configure.php?model=IM_C3010_C3510</t>
  </si>
  <si>
    <t>IM 550F</t>
  </si>
  <si>
    <t>418458-ANSILVER</t>
  </si>
  <si>
    <t>https://www.ricoh-ap.com/sites/www.ricoh-ap.com/files/RICOH%20IM%20550F_IM%20600F_IM%20600SRF%20Brochure_0.pdf</t>
  </si>
  <si>
    <t>IM C530FB</t>
  </si>
  <si>
    <t>418223</t>
  </si>
  <si>
    <t>418223-GOLD</t>
  </si>
  <si>
    <t>https://ricohconfigurator.com/configure.php?model=IM_C530FB</t>
  </si>
  <si>
    <t>IM 5000</t>
  </si>
  <si>
    <t>418828-GOLD</t>
  </si>
  <si>
    <t>https://ricohconfigurator.com/configure.php?model=IM_4000_5000_6000</t>
  </si>
  <si>
    <t>IM C4510</t>
  </si>
  <si>
    <t>419320</t>
  </si>
  <si>
    <t>419320-GOLD</t>
  </si>
  <si>
    <t>https://ricohconfigurator.com/configure.php?model=IM_C4510_C6010</t>
  </si>
  <si>
    <t>IM 600SRF</t>
  </si>
  <si>
    <t>418465-ANSILVER</t>
  </si>
  <si>
    <t>IM 6000</t>
  </si>
  <si>
    <t>418830-GOLD</t>
  </si>
  <si>
    <t>IM C6010</t>
  </si>
  <si>
    <t>419331</t>
  </si>
  <si>
    <t>419331-GOLD</t>
  </si>
  <si>
    <t>IM 7000</t>
  </si>
  <si>
    <t>423530-GOLD</t>
  </si>
  <si>
    <t>https://ricohconfigurator.com/configure.php?model=IM_7000_8000_9000</t>
  </si>
  <si>
    <t>IM 8000</t>
  </si>
  <si>
    <t>423531</t>
  </si>
  <si>
    <t>423531-GOLD</t>
  </si>
  <si>
    <t>IM C8000</t>
  </si>
  <si>
    <t>418174</t>
  </si>
  <si>
    <t>418174-GOLD</t>
  </si>
  <si>
    <t>https://ricohconfigurator.com/configure.php?model=IM_C6500_C8000</t>
  </si>
  <si>
    <t>PRO C5310S</t>
  </si>
  <si>
    <t>409393</t>
  </si>
  <si>
    <t>409393-CPCGOLD</t>
  </si>
  <si>
    <t>https://www.ricoh-usa.com/-/media/ricoh/sites/ca/pdfs/brochures/proc5300s_en_ca.pdf?tm=20200512T145121Z</t>
  </si>
  <si>
    <t>Pro 8300s</t>
  </si>
  <si>
    <t>https://www.ricoh-usa.com/en/products/commercial-industrial-printing/cutsheet/pro-8300s</t>
  </si>
  <si>
    <t>PRO C7210SX</t>
  </si>
  <si>
    <t>409151-GOLD</t>
  </si>
  <si>
    <t>4 GB</t>
  </si>
  <si>
    <t>https://ricohconfigurator.com/configure.php?model=Pro_C7200X_C7210X_C7210SX_Graphic_Arts_Edition</t>
  </si>
  <si>
    <t>Pro 8320</t>
  </si>
  <si>
    <t>PRO C9500</t>
  </si>
  <si>
    <t>409534-CPC</t>
  </si>
  <si>
    <t>115-135</t>
  </si>
  <si>
    <t>32GB</t>
  </si>
  <si>
    <t>https://ricohconfigurator.com/configure.php?model=Pro_C9500</t>
  </si>
  <si>
    <t>Sharp</t>
  </si>
  <si>
    <t>BP-51C26</t>
  </si>
  <si>
    <t>100% with Purchase of Maintenance Plan</t>
  </si>
  <si>
    <t>BP-50C26</t>
  </si>
  <si>
    <t>https://business.sharpusa.com/portals/0/downloads/Literature/BP-50C26_50C31_50C36_50C45-Specification-Sheet.pdf</t>
  </si>
  <si>
    <t>BP-51M26</t>
  </si>
  <si>
    <t>BP-50M26</t>
  </si>
  <si>
    <t>6 GB</t>
  </si>
  <si>
    <t>https://business.sharpusa.com/portals/0/downloads/Literature/BP-50M26_50M31_50M36_50M45-Product-Brochure.pdf</t>
  </si>
  <si>
    <t>BP-51M31</t>
  </si>
  <si>
    <t>BP-50M31</t>
  </si>
  <si>
    <t>BP-51C31</t>
  </si>
  <si>
    <t>BP-50C31</t>
  </si>
  <si>
    <t>BP-51M45</t>
  </si>
  <si>
    <t>BP-50M45</t>
  </si>
  <si>
    <t>https://business.sharpusa.com/portals/0/downloads/Literature/BP-70M31_70M36_70M45-Specification-Sheet.pdf</t>
  </si>
  <si>
    <t>BP-51C45</t>
  </si>
  <si>
    <t>BP-50C45</t>
  </si>
  <si>
    <t>https://business.sharpusa.com/portals/0/downloads/Literature/BP-70C31_70C36_70C45-Specification-Sheet.pdf</t>
  </si>
  <si>
    <t>BP-71M55</t>
  </si>
  <si>
    <t>BP-50M55</t>
  </si>
  <si>
    <t>https://business.sharpusa.com/portals/0/downloads/Literature/BP-50M55_50M65-Product-Brochure.pdf</t>
  </si>
  <si>
    <t>BP-71C55</t>
  </si>
  <si>
    <t>BP-50C55</t>
  </si>
  <si>
    <t>https://business.sharpusa.com/portals/0/downloads/Literature/BP-50C55_50C65_Specification_Sheet.pdf</t>
  </si>
  <si>
    <t>BP-70M75</t>
  </si>
  <si>
    <t>BP--70M75</t>
  </si>
  <si>
    <t>https://business.sharpusa.com/portals/0/downloads/Literature/BP-70M75_70M90-Specification-Sheet.pdf</t>
  </si>
  <si>
    <t>MX-7081</t>
  </si>
  <si>
    <t>MX-7081-28</t>
  </si>
  <si>
    <t>https://business.sharpusa.com/portals/0/downloads/literature/MX-7081-MX-8081-Specification-sheet.pdf</t>
  </si>
  <si>
    <t>BP-90C70</t>
  </si>
  <si>
    <t>MX-7090N-29</t>
  </si>
  <si>
    <t>https://siica.sharpusa.com/portals/0/downloads/Literature/MX_7090N_8090N_Brochure.pdf</t>
  </si>
  <si>
    <t>MX-M1056</t>
  </si>
  <si>
    <t>MX-M1056-30</t>
  </si>
  <si>
    <t>https://business.sharpusa.com/portals/0/downloads/Literature/MX-M1056_M1206_Spec-Sheet.pdf</t>
  </si>
  <si>
    <t>MX-M1206</t>
  </si>
  <si>
    <t>MX-M1206-32</t>
  </si>
  <si>
    <t>Toshiba</t>
  </si>
  <si>
    <t>ESTUDIO 2822AF</t>
  </si>
  <si>
    <t>90 Day Warranty - parts and labor incl.</t>
  </si>
  <si>
    <t>ES2822AFEX</t>
  </si>
  <si>
    <t>ES2822AFSVC-SEG11</t>
  </si>
  <si>
    <t>http://business.toshiba.com/products/mfps/details.jsp?model=e-STUDIO2822AF</t>
  </si>
  <si>
    <t>E-Studio 3025ac</t>
  </si>
  <si>
    <t>es3025ac</t>
  </si>
  <si>
    <t>Estudio2520ACEX</t>
  </si>
  <si>
    <t>ES2520ACSVCSEG12</t>
  </si>
  <si>
    <t>https://business.toshiba.com/media/tabs/downloads/product/mfp/2520AC%20Spec%20Sheet.pdf</t>
  </si>
  <si>
    <t>ES2822AFSVC-SEG13</t>
  </si>
  <si>
    <t>ESTUDIO 3528A</t>
  </si>
  <si>
    <t>ES3528A</t>
  </si>
  <si>
    <t>Estudio3528AEX</t>
  </si>
  <si>
    <t>ES3528ASVC</t>
  </si>
  <si>
    <t>https://business.toshiba.com/products/mfps/details.jsp?model=e-STUDIO3528A</t>
  </si>
  <si>
    <t>ESTUDIO 3525AC</t>
  </si>
  <si>
    <t>ES3525AC</t>
  </si>
  <si>
    <t>Estudio3525ACEX</t>
  </si>
  <si>
    <t>ES3525ACSV</t>
  </si>
  <si>
    <t>https://business.toshiba.com/products/mfps/details.jsp?model=e-STUDIO3525AC</t>
  </si>
  <si>
    <t>ESTUDIO 4528A</t>
  </si>
  <si>
    <t>ES4528A</t>
  </si>
  <si>
    <t>Estudio4528AEX</t>
  </si>
  <si>
    <t>ES4528ASVC</t>
  </si>
  <si>
    <t>https://business.toshiba.com/products/mfps/details.jsp?model=e-STUDIO4528A</t>
  </si>
  <si>
    <t>ESTUDIO 4525AC</t>
  </si>
  <si>
    <t>ES4525AC</t>
  </si>
  <si>
    <t>Estudio4525ACEX</t>
  </si>
  <si>
    <t>ES4525ACSV</t>
  </si>
  <si>
    <t>https://business.toshiba.com/products/mfps/details.jsp?model=e-STUDIO4525AC</t>
  </si>
  <si>
    <t>Estudio 5528a</t>
  </si>
  <si>
    <t>es5528a</t>
  </si>
  <si>
    <t>ES5528AEX</t>
  </si>
  <si>
    <t>ES5518ASVC</t>
  </si>
  <si>
    <t>ALL COPIES INCLUDED</t>
  </si>
  <si>
    <t>https://business.toshiba.com/product/e-studio5528a</t>
  </si>
  <si>
    <t>Estudio 5525ac</t>
  </si>
  <si>
    <t>es5525ac</t>
  </si>
  <si>
    <t>ES5525ACEX</t>
  </si>
  <si>
    <t>ES5525ACSVC</t>
  </si>
  <si>
    <t>https://business.toshiba.com/product/e-studio5525ac</t>
  </si>
  <si>
    <t>Estudio 7529a</t>
  </si>
  <si>
    <t>es7529a</t>
  </si>
  <si>
    <t>ES7529AEX</t>
  </si>
  <si>
    <t>ES7529ASVC</t>
  </si>
  <si>
    <t>https://business.toshiba.com/product/e-studio7529a</t>
  </si>
  <si>
    <t>Estudio 7527ac</t>
  </si>
  <si>
    <t>es7527ac</t>
  </si>
  <si>
    <t>ES7527ACEX</t>
  </si>
  <si>
    <t>ES7516ACSVC</t>
  </si>
  <si>
    <t>https://business.toshiba.com/product/e-studio7527ac</t>
  </si>
  <si>
    <t>e-STUDIO1057</t>
  </si>
  <si>
    <t>ES1057</t>
  </si>
  <si>
    <t>No warranty included</t>
  </si>
  <si>
    <t>ES1057EX</t>
  </si>
  <si>
    <t>ES1057SVC</t>
  </si>
  <si>
    <t>5 GB</t>
  </si>
  <si>
    <t>http://business.toshiba.com/products/mfps/details.jsp?model=e-STUDIO1057</t>
  </si>
  <si>
    <t>e-STUDIO1207</t>
  </si>
  <si>
    <t>ES1207</t>
  </si>
  <si>
    <t>ES1207EX</t>
  </si>
  <si>
    <t>ES1207SVC</t>
  </si>
  <si>
    <t>http://business.toshiba.com/products/mfps/details.jsp?model=e-STUDIO1207</t>
  </si>
  <si>
    <t>Xerox</t>
  </si>
  <si>
    <t>3330DNI</t>
  </si>
  <si>
    <t>3330DNI wDCInst</t>
  </si>
  <si>
    <t>3330DNI 36 Month Warranty</t>
  </si>
  <si>
    <t>3330DNI Annual CPC</t>
  </si>
  <si>
    <t>http://www.portal.xerox.com/NC</t>
  </si>
  <si>
    <t>C410DN</t>
  </si>
  <si>
    <t>C410DN w/DRCINST</t>
  </si>
  <si>
    <t>C410DN 36 Month Warranty</t>
  </si>
  <si>
    <t>C410 Annual CPC</t>
  </si>
  <si>
    <t>3320DN</t>
  </si>
  <si>
    <t>3320DN w/DRCINST,MAA</t>
  </si>
  <si>
    <t>3320DN 36 Month Warranty</t>
  </si>
  <si>
    <t>3320 Annual CPC</t>
  </si>
  <si>
    <t>B410DN</t>
  </si>
  <si>
    <t>B410DN with Carrier Delivery and Install</t>
  </si>
  <si>
    <t>B410DN 36 Month Warranty</t>
  </si>
  <si>
    <t>B410DN Annual CPC</t>
  </si>
  <si>
    <t>7100DN</t>
  </si>
  <si>
    <t>7100DN w/DRCINST, XWO</t>
  </si>
  <si>
    <t>7100DN 36 Month Warranty</t>
  </si>
  <si>
    <t>7100 Annual CPC</t>
  </si>
  <si>
    <t>B415DN</t>
  </si>
  <si>
    <t>B415DN w/DRCINST</t>
  </si>
  <si>
    <t>B415DN 36 Month Warranty</t>
  </si>
  <si>
    <t>B415DN Annual CPC</t>
  </si>
  <si>
    <t>C415DN</t>
  </si>
  <si>
    <t>C415DN w/DRCINST</t>
  </si>
  <si>
    <t>C415DN 36 Month Warranty</t>
  </si>
  <si>
    <t>C415DN Annual CPC</t>
  </si>
  <si>
    <t>B7125S</t>
  </si>
  <si>
    <t>B7125S 36 Month Warranty</t>
  </si>
  <si>
    <t>B7125S Annual Flat Rate CPC</t>
  </si>
  <si>
    <t>EC8036H w/ECFAX1LIN</t>
  </si>
  <si>
    <t>EC8036H 36 Month Warranty</t>
  </si>
  <si>
    <t>EC8036H Annual CPC</t>
  </si>
  <si>
    <t>B7135S</t>
  </si>
  <si>
    <t>B7135S 36 Month Warranty</t>
  </si>
  <si>
    <t>B7135S Annual Flat Rate CPC</t>
  </si>
  <si>
    <t>B8155H</t>
  </si>
  <si>
    <t>B8155H w/FAX1LINE; PSKit</t>
  </si>
  <si>
    <t>B8155 Extended Warranty</t>
  </si>
  <si>
    <t>B8155H FLAT RATE MAINTENANCE</t>
  </si>
  <si>
    <t>128GB</t>
  </si>
  <si>
    <t>https://www.office.xerox.com/en-us/multifunction-printers</t>
  </si>
  <si>
    <t>EC8056H w/ECFAX1LIN</t>
  </si>
  <si>
    <t>EC8056H 36 Month Warranty</t>
  </si>
  <si>
    <t xml:space="preserve">B8155H FLAT RATE MAINTENANCE PLAN </t>
  </si>
  <si>
    <t xml:space="preserve">B8155H w/FAX1LINE; </t>
  </si>
  <si>
    <t>7556-HCT</t>
  </si>
  <si>
    <t>W7556-HCT w/LINE1FAX</t>
  </si>
  <si>
    <t>7556 36 Month Warranty</t>
  </si>
  <si>
    <t>7556 Annual  CPC</t>
  </si>
  <si>
    <t>B8170H</t>
  </si>
  <si>
    <t>B8170H w/FAX1LINE</t>
  </si>
  <si>
    <t>B8170 Extended Warranty</t>
  </si>
  <si>
    <t>B8170H FLAT RATE MAINTENANCE PLAN</t>
  </si>
  <si>
    <t>C8170H</t>
  </si>
  <si>
    <t>C8170H w/FAX1LINE</t>
  </si>
  <si>
    <t>C8170 Extended Warranty</t>
  </si>
  <si>
    <t>C8170HH FLAT RATE MAINTENANCE PLAN</t>
  </si>
  <si>
    <t>C9275</t>
  </si>
  <si>
    <t>Primelink C9275</t>
  </si>
  <si>
    <t>10,000-50,000</t>
  </si>
  <si>
    <t>8.5sec</t>
  </si>
  <si>
    <t xml:space="preserve">4GB </t>
  </si>
  <si>
    <t>https://www.xerox.com/en-us/digital-printing-equipment</t>
  </si>
  <si>
    <t>D95CP</t>
  </si>
  <si>
    <t>D95 Copier/Printer</t>
  </si>
  <si>
    <t>FSMA</t>
  </si>
  <si>
    <t>70,000-700,000</t>
  </si>
  <si>
    <t>4.2 Seconds</t>
  </si>
  <si>
    <t>https://www.xerox.com/digital-printing/latest/XD1BR-01U.pdf</t>
  </si>
  <si>
    <t>IR120</t>
  </si>
  <si>
    <t>225000-475000</t>
  </si>
  <si>
    <t>https://www.xerox.com/digital-printing/printers/digital-press/iridesse-production-press/spec-enus.html</t>
  </si>
  <si>
    <t>D125CP</t>
  </si>
  <si>
    <t>D125 copier Printer</t>
  </si>
  <si>
    <t>3.5 Seconds</t>
  </si>
  <si>
    <t>IGEN5 150</t>
  </si>
  <si>
    <t>IGEN5150</t>
  </si>
  <si>
    <t>up to 1,000,000</t>
  </si>
  <si>
    <t>https://www.xerox.com/digital-printing/latest/IG5DS-04U.pdf</t>
  </si>
  <si>
    <t>DPS144</t>
  </si>
  <si>
    <t>DPS144 Nuvera</t>
  </si>
  <si>
    <t>up to 2,000,000</t>
  </si>
  <si>
    <t>https://www.xerox.com/digital-printing/latest/NU1SS-01U.pdf</t>
  </si>
  <si>
    <t>DPS288</t>
  </si>
  <si>
    <t>FSMA* (CPC is for overages)</t>
  </si>
  <si>
    <t>up to 3,000,000</t>
  </si>
  <si>
    <t>https://www.xerox.com/digital-printing/latest/NU2SS-01U.pdf</t>
  </si>
  <si>
    <t>Segment (select from drop down menu)</t>
  </si>
  <si>
    <t>Manufacturer Model Number</t>
  </si>
  <si>
    <t>Consumables Part Number</t>
  </si>
  <si>
    <t>Consumables Description</t>
  </si>
  <si>
    <t>Consumables Discount %</t>
  </si>
  <si>
    <t>All Models</t>
  </si>
  <si>
    <t>Canon</t>
  </si>
  <si>
    <t>All</t>
  </si>
  <si>
    <t>All Consumables</t>
  </si>
  <si>
    <t>3526C001AA</t>
  </si>
  <si>
    <t>Toner T06 Black</t>
  </si>
  <si>
    <t>HP</t>
  </si>
  <si>
    <t>Proposed Manufacturer's Model Number</t>
  </si>
  <si>
    <t>Peripheral Part Number</t>
  </si>
  <si>
    <t>Peripheral Part Description</t>
  </si>
  <si>
    <t>Peripheral Part MSRP</t>
  </si>
  <si>
    <t>Peripherals Discount %</t>
  </si>
  <si>
    <t>Peripheral Part NC Discounted Purchase Price</t>
  </si>
  <si>
    <t>All Peripherals</t>
  </si>
  <si>
    <t>25%-45%</t>
  </si>
  <si>
    <t>10%-45%</t>
  </si>
  <si>
    <t>0.0% - 40%</t>
  </si>
  <si>
    <t>10% - 65%</t>
  </si>
  <si>
    <t>5% - 70%</t>
  </si>
  <si>
    <t>5% - 65%</t>
  </si>
  <si>
    <t>10% - 40%</t>
  </si>
  <si>
    <t>5%-59%</t>
  </si>
  <si>
    <t>5%-30%</t>
  </si>
  <si>
    <t>3%-30%</t>
  </si>
  <si>
    <t>Refurbished Device NC Discounted Purchase Price (Not to Exceed)</t>
  </si>
  <si>
    <t>Attachment D. Technical Specifications</t>
  </si>
  <si>
    <r>
      <t xml:space="preserve">Minimum Functions </t>
    </r>
    <r>
      <rPr>
        <vertAlign val="superscript"/>
        <sz val="10"/>
        <color theme="1"/>
        <rFont val="Arial"/>
        <family val="2"/>
      </rPr>
      <t>1</t>
    </r>
  </si>
  <si>
    <t>Mono / Color</t>
  </si>
  <si>
    <r>
      <t>Minimum Copies per Minute (Mono)</t>
    </r>
    <r>
      <rPr>
        <vertAlign val="superscript"/>
        <sz val="10"/>
        <color theme="1"/>
        <rFont val="Arial"/>
        <family val="2"/>
      </rPr>
      <t>2</t>
    </r>
  </si>
  <si>
    <t>Maximum Printing First Page Out Time (Mono)</t>
  </si>
  <si>
    <t>Minimum Memory</t>
  </si>
  <si>
    <t>Duplex Printing</t>
  </si>
  <si>
    <t>Desired Paper Input Capacity</t>
  </si>
  <si>
    <t>Desired Output Tray Capacity</t>
  </si>
  <si>
    <t>Inkjet Mobile Printer - 3 or more CPM (Color)</t>
  </si>
  <si>
    <t>P</t>
  </si>
  <si>
    <t>3 or more</t>
  </si>
  <si>
    <t>18 seconds</t>
  </si>
  <si>
    <t>Not Required</t>
  </si>
  <si>
    <t>Inkjet MFD - 11 to 20 CPM (Color)</t>
  </si>
  <si>
    <t>P, C, S, F</t>
  </si>
  <si>
    <t>11 to 20</t>
  </si>
  <si>
    <t>Laser Printer - 19 to 30 CPM (Mono)</t>
  </si>
  <si>
    <t>19 to 30</t>
  </si>
  <si>
    <t>15 seconds</t>
  </si>
  <si>
    <t>Required</t>
  </si>
  <si>
    <t>Laser Printer - 11 to 20 CPM (Color)</t>
  </si>
  <si>
    <t>Laser Printer - 31 to 44 CPM (Mono)</t>
  </si>
  <si>
    <t>31 to 44</t>
  </si>
  <si>
    <t>12 seconds</t>
  </si>
  <si>
    <t>Laser Printer - 21 to 34 CPM (Color)</t>
  </si>
  <si>
    <t>21 to 34</t>
  </si>
  <si>
    <t>Laser Printer - 45 or more CPM (Mono)</t>
  </si>
  <si>
    <t>45 or more</t>
  </si>
  <si>
    <t>10 seconds</t>
  </si>
  <si>
    <t>Laser Printer - 35 or more CPM (Color)</t>
  </si>
  <si>
    <t>35 or more</t>
  </si>
  <si>
    <t>Laser Printer - 30 or more CPM (Mono)(Ledger)</t>
  </si>
  <si>
    <t>30 or more</t>
  </si>
  <si>
    <t>Laser Printer - 20 or more CPM (Color)(Ledger)</t>
  </si>
  <si>
    <t>20 or more</t>
  </si>
  <si>
    <t>14 to 30</t>
  </si>
  <si>
    <t>21 to 30</t>
  </si>
  <si>
    <t>31 to 40</t>
  </si>
  <si>
    <t>41 to 54</t>
  </si>
  <si>
    <t>55 to 69</t>
  </si>
  <si>
    <t>70 to 90</t>
  </si>
  <si>
    <t>8 seconds</t>
  </si>
  <si>
    <t>Digital Production Printer/Copier - 71 to 90 CPM (Color)(Ledger)</t>
  </si>
  <si>
    <t>P,C</t>
  </si>
  <si>
    <t>Vendor Specific</t>
  </si>
  <si>
    <t>71 to 90</t>
  </si>
  <si>
    <t>91 to 119</t>
  </si>
  <si>
    <t>120 to 139</t>
  </si>
  <si>
    <t>140 to 159</t>
  </si>
  <si>
    <t>160+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</si>
  <si>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P = Print, C = Copy, S = Scan, F = Fax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</si>
  <si>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All Copies per Minute speeds are based on use of 8.5” x 11” paper with auto exposure and other enhancing features disabled.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</si>
</sst>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  <numFmt numFmtId="166" formatCode="#,##0.0"/>
    <numFmt numFmtId="167" formatCode="&quot;$&quot;#,##0.00"/>
    <numFmt numFmtId="168" formatCode="_-* #,##0_-;\-* #,##0_-;_-* &quot;-&quot;_-;_-@_-"/>
    <numFmt numFmtId="169" formatCode="_-&quot;¥&quot;* #,##0.00_-;\-&quot;¥&quot;* #,##0.00_-;_-&quot;¥&quot;* &quot;-&quot;??_-;_-@_-"/>
    <numFmt numFmtId="170" formatCode="_-* #,##0.00_-;\-* #,##0.00_-;_-* &quot;-&quot;??_-;_-@_-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  <numFmt numFmtId="173" formatCode="_-* #,##0\ _P_t_s_-;\-* #,##0\ _P_t_s_-;_-* &quot;-&quot;\ _P_t_s_-;_-@_-"/>
    <numFmt numFmtId="174" formatCode="_-* #,##0.00\ _P_t_s_-;\-* #,##0.00\ _P_t_s_-;_-* &quot;-&quot;??\ _P_t_s_-;_-@_-"/>
    <numFmt numFmtId="175" formatCode="_-* #,##0.00\ _P_t_a_-;\-* #,##0.00\ _P_t_a_-;_-* &quot;-&quot;??\ _P_t_a_-;_-@_-"/>
    <numFmt numFmtId="176" formatCode="#,##0;\-#,##0;&quot;-&quot;"/>
    <numFmt numFmtId="177" formatCode="_-* #,##0.00\ &quot;F&quot;_-;\-* #,##0.00\ &quot;F&quot;_-;_-* &quot;-&quot;??\ &quot;F&quot;_-;_-@_-"/>
    <numFmt numFmtId="178" formatCode="#,##0;\(#,##0\)"/>
    <numFmt numFmtId="179" formatCode="_-* #,##0\ _F_-;\-* #,##0\ _F_-;_-* &quot;-&quot;\ _F_-;_-@_-"/>
    <numFmt numFmtId="180" formatCode="_-* #,##0.00\ _F_-;\-* #,##0.00\ _F_-;_-* &quot;-&quot;??\ _F_-;_-@_-"/>
    <numFmt numFmtId="181" formatCode="0.00_)"/>
    <numFmt numFmtId="182" formatCode="_-* #,##0.00\ &quot;€&quot;_-;\-* #,##0.00\ &quot;€&quot;_-;_-* &quot;-&quot;??\ &quot;€&quot;_-;_-@_-"/>
    <numFmt numFmtId="183" formatCode="_-* #,##0.00\ [$€]_-;\-* #,##0.00\ [$€]_-;_-* &quot;-&quot;??\ [$€]_-;_-@_-"/>
    <numFmt numFmtId="184" formatCode="0.00_ "/>
    <numFmt numFmtId="185" formatCode="_(* #,##0.00_);_(* &quot;¥&quot;\(#,##0.00&quot;¥&quot;\);_(* &quot;-&quot;??_);_(@_)"/>
    <numFmt numFmtId="186" formatCode="0.00000"/>
    <numFmt numFmtId="187" formatCode="&quot;¥&quot;#,##0;&quot;¥&quot;\-#,##0"/>
    <numFmt numFmtId="188" formatCode="[$€-2]\ #,##0.00;[$€-2]\ \-#,##0.00"/>
  </numFmts>
  <fonts count="8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Osaka"/>
      <family val="3"/>
      <charset val="128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i/>
      <sz val="16"/>
      <name val="Helv"/>
      <family val="2"/>
    </font>
    <font>
      <sz val="10"/>
      <color indexed="64"/>
      <name val="Arial"/>
      <family val="2"/>
    </font>
    <font>
      <b/>
      <sz val="12"/>
      <name val="Geneva"/>
      <family val="2"/>
    </font>
    <font>
      <sz val="10"/>
      <name val="Helv"/>
      <family val="2"/>
    </font>
    <font>
      <u/>
      <sz val="10"/>
      <color rgb="FF0000FF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Arial"/>
      <family val="2"/>
    </font>
    <font>
      <sz val="10"/>
      <name val="Helv"/>
      <charset val="204"/>
    </font>
    <font>
      <sz val="11"/>
      <color theme="1"/>
      <name val="Calibri"/>
      <family val="2"/>
      <charset val="128"/>
      <scheme val="minor"/>
    </font>
    <font>
      <u/>
      <sz val="11"/>
      <color theme="10"/>
      <name val="Calibri"/>
      <family val="2"/>
    </font>
    <font>
      <sz val="8"/>
      <name val="Helv"/>
    </font>
    <font>
      <sz val="12"/>
      <color indexed="8"/>
      <name val="Calibri"/>
      <family val="2"/>
    </font>
    <font>
      <sz val="10"/>
      <name val="Century Gothic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6"/>
      <color indexed="8"/>
      <name val="Arial"/>
      <family val="2"/>
    </font>
    <font>
      <sz val="12"/>
      <color indexed="14"/>
      <name val="Arial"/>
      <family val="2"/>
    </font>
    <font>
      <b/>
      <sz val="11"/>
      <color indexed="9"/>
      <name val="Century Gothic"/>
      <family val="2"/>
    </font>
    <font>
      <sz val="12"/>
      <color theme="1"/>
      <name val="Calibri"/>
      <family val="2"/>
      <scheme val="minor"/>
    </font>
    <font>
      <sz val="11"/>
      <name val="ＭＳ Ｐゴシック"/>
      <charset val="128"/>
    </font>
    <font>
      <sz val="10"/>
      <name val="丸ｺﾞｼｯｸ"/>
      <family val="3"/>
      <charset val="128"/>
    </font>
    <font>
      <sz val="10"/>
      <name val="ＭＳ Ｐゴシック"/>
      <family val="3"/>
      <charset val="128"/>
    </font>
    <font>
      <sz val="10"/>
      <name val="Century"/>
      <family val="1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indexed="12"/>
      <name val="ＭＳ Ｐゴシック"/>
      <family val="3"/>
      <charset val="128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08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0" fontId="2" fillId="0" borderId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25" applyNumberFormat="0" applyAlignment="0" applyProtection="0"/>
    <xf numFmtId="0" fontId="21" fillId="12" borderId="26" applyNumberFormat="0" applyAlignment="0" applyProtection="0"/>
    <xf numFmtId="0" fontId="22" fillId="12" borderId="25" applyNumberFormat="0" applyAlignment="0" applyProtection="0"/>
    <xf numFmtId="0" fontId="23" fillId="0" borderId="27" applyNumberFormat="0" applyFill="0" applyAlignment="0" applyProtection="0"/>
    <xf numFmtId="0" fontId="24" fillId="13" borderId="2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2" fillId="0" borderId="30" applyNumberFormat="0" applyFill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0" fontId="27" fillId="38" borderId="0" applyNumberFormat="0" applyBorder="0" applyAlignment="0" applyProtection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6" fillId="0" borderId="0" applyBorder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176" fontId="7" fillId="0" borderId="0" applyFill="0" applyBorder="0" applyAlignment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2" fillId="59" borderId="32" applyNumberFormat="0" applyAlignment="0" applyProtection="0"/>
    <xf numFmtId="0" fontId="42" fillId="59" borderId="32" applyNumberFormat="0" applyAlignment="0" applyProtection="0"/>
    <xf numFmtId="16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7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6" fillId="0" borderId="0"/>
    <xf numFmtId="0" fontId="30" fillId="0" borderId="0" applyProtection="0"/>
    <xf numFmtId="180" fontId="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" fontId="30" fillId="0" borderId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38" fontId="38" fillId="39" borderId="0" applyNumberFormat="0" applyBorder="0" applyAlignment="0" applyProtection="0"/>
    <xf numFmtId="0" fontId="31" fillId="0" borderId="33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7" fillId="0" borderId="36" applyNumberFormat="0" applyFill="0" applyAlignment="0" applyProtection="0"/>
    <xf numFmtId="0" fontId="47" fillId="0" borderId="36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5" fillId="0" borderId="0" applyProtection="0"/>
    <xf numFmtId="0" fontId="31" fillId="0" borderId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48" fillId="45" borderId="31" applyNumberFormat="0" applyAlignment="0" applyProtection="0"/>
    <xf numFmtId="10" fontId="38" fillId="60" borderId="1" applyNumberFormat="0" applyBorder="0" applyAlignment="0" applyProtection="0"/>
    <xf numFmtId="0" fontId="48" fillId="45" borderId="31" applyNumberFormat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0" fillId="61" borderId="0" applyNumberFormat="0" applyBorder="0" applyAlignment="0" applyProtection="0"/>
    <xf numFmtId="0" fontId="50" fillId="61" borderId="0" applyNumberFormat="0" applyBorder="0" applyAlignment="0" applyProtection="0"/>
    <xf numFmtId="181" fontId="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34" fillId="39" borderId="0">
      <alignment horizontal="left" vertical="center" indent="1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35" fillId="64" borderId="40">
      <alignment horizontal="left" vertical="center" indent="1"/>
    </xf>
    <xf numFmtId="0" fontId="58" fillId="0" borderId="41">
      <alignment horizontal="center"/>
    </xf>
    <xf numFmtId="0" fontId="59" fillId="0" borderId="0"/>
    <xf numFmtId="0" fontId="8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177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8" fillId="45" borderId="31" applyNumberFormat="0" applyAlignment="0" applyProtection="0"/>
    <xf numFmtId="0" fontId="6" fillId="0" borderId="0" applyBorder="0"/>
    <xf numFmtId="16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9" fontId="6" fillId="0" borderId="0"/>
    <xf numFmtId="180" fontId="6" fillId="0" borderId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37" fontId="6" fillId="0" borderId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8" borderId="0" applyNumberFormat="0" applyBorder="0" applyAlignment="0" applyProtection="0"/>
    <xf numFmtId="41" fontId="61" fillId="0" borderId="0" applyFont="0" applyFill="0" applyBorder="0" applyAlignment="0" applyProtection="0"/>
    <xf numFmtId="8" fontId="6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62" fillId="0" borderId="0"/>
    <xf numFmtId="0" fontId="2" fillId="14" borderId="29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1" fontId="61" fillId="0" borderId="0" applyFont="0" applyFill="0" applyBorder="0" applyAlignment="0" applyProtection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0" fontId="6" fillId="0" borderId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8" fontId="61" fillId="0" borderId="0" applyFont="0" applyFill="0" applyBorder="0" applyAlignment="0" applyProtection="0"/>
    <xf numFmtId="37" fontId="6" fillId="0" borderId="0"/>
    <xf numFmtId="0" fontId="6" fillId="0" borderId="0"/>
    <xf numFmtId="41" fontId="6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14" borderId="29" applyNumberFormat="0" applyFont="0" applyAlignment="0" applyProtection="0"/>
    <xf numFmtId="0" fontId="64" fillId="0" borderId="0"/>
    <xf numFmtId="9" fontId="64" fillId="0" borderId="0" applyFont="0" applyFill="0" applyBorder="0" applyAlignment="0" applyProtection="0"/>
    <xf numFmtId="41" fontId="6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1" fillId="0" borderId="0"/>
    <xf numFmtId="43" fontId="6" fillId="0" borderId="0" applyFont="0" applyFill="0" applyBorder="0" applyAlignment="0" applyProtection="0"/>
    <xf numFmtId="0" fontId="65" fillId="0" borderId="0"/>
    <xf numFmtId="0" fontId="63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8" fillId="45" borderId="31" applyNumberFormat="0" applyAlignment="0" applyProtection="0"/>
    <xf numFmtId="0" fontId="53" fillId="0" borderId="42" applyNumberFormat="0" applyFill="0" applyAlignment="0" applyProtection="0"/>
    <xf numFmtId="0" fontId="43" fillId="0" borderId="0" applyNumberForma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44" fillId="42" borderId="0" applyNumberFormat="0" applyBorder="0" applyAlignment="0" applyProtection="0"/>
    <xf numFmtId="0" fontId="31" fillId="0" borderId="33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50" fillId="6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58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58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58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1" fillId="58" borderId="5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>
      <alignment horizontal="center" vertical="center" wrapText="1"/>
    </xf>
    <xf numFmtId="0" fontId="36" fillId="62" borderId="38" applyNumberFormat="0" applyFont="0" applyAlignment="0" applyProtection="0"/>
    <xf numFmtId="0" fontId="6" fillId="62" borderId="3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71" fillId="66" borderId="40">
      <alignment vertical="center"/>
    </xf>
    <xf numFmtId="4" fontId="35" fillId="60" borderId="40">
      <alignment vertical="center"/>
    </xf>
    <xf numFmtId="4" fontId="72" fillId="66" borderId="40">
      <alignment vertical="center"/>
    </xf>
    <xf numFmtId="4" fontId="34" fillId="66" borderId="40">
      <alignment horizontal="left" vertical="center" indent="1"/>
    </xf>
    <xf numFmtId="4" fontId="7" fillId="60" borderId="40">
      <alignment horizontal="left" vertical="center" indent="1"/>
    </xf>
    <xf numFmtId="4" fontId="34" fillId="67" borderId="40">
      <alignment horizontal="right" vertical="center"/>
    </xf>
    <xf numFmtId="4" fontId="34" fillId="67" borderId="40" applyNumberFormat="0" applyProtection="0">
      <alignment horizontal="right" vertical="center"/>
    </xf>
    <xf numFmtId="4" fontId="34" fillId="67" borderId="40">
      <alignment horizontal="right" vertical="center"/>
    </xf>
    <xf numFmtId="4" fontId="34" fillId="68" borderId="40">
      <alignment horizontal="right" vertical="center"/>
    </xf>
    <xf numFmtId="4" fontId="34" fillId="68" borderId="40" applyNumberFormat="0" applyProtection="0">
      <alignment horizontal="right" vertical="center"/>
    </xf>
    <xf numFmtId="4" fontId="34" fillId="68" borderId="40">
      <alignment horizontal="right" vertical="center"/>
    </xf>
    <xf numFmtId="4" fontId="34" fillId="69" borderId="40">
      <alignment horizontal="right" vertical="center"/>
    </xf>
    <xf numFmtId="4" fontId="34" fillId="69" borderId="40">
      <alignment horizontal="right" vertical="center"/>
    </xf>
    <xf numFmtId="4" fontId="34" fillId="69" borderId="40" applyNumberFormat="0" applyProtection="0">
      <alignment horizontal="right" vertical="center"/>
    </xf>
    <xf numFmtId="4" fontId="71" fillId="70" borderId="48">
      <alignment horizontal="left" vertical="center" indent="1"/>
    </xf>
    <xf numFmtId="4" fontId="71" fillId="71" borderId="48">
      <alignment horizontal="left" vertical="center" indent="1"/>
    </xf>
    <xf numFmtId="4" fontId="71" fillId="72" borderId="0">
      <alignment horizontal="left" vertical="center" indent="1"/>
    </xf>
    <xf numFmtId="4" fontId="71" fillId="64" borderId="0">
      <alignment horizontal="left" vertical="center" indent="1"/>
    </xf>
    <xf numFmtId="4" fontId="71" fillId="73" borderId="0">
      <alignment horizontal="left" vertical="center" indent="1"/>
    </xf>
    <xf numFmtId="4" fontId="34" fillId="72" borderId="40">
      <alignment horizontal="right" vertical="center"/>
    </xf>
    <xf numFmtId="4" fontId="7" fillId="72" borderId="0">
      <alignment horizontal="left" vertical="center" indent="1"/>
    </xf>
    <xf numFmtId="4" fontId="7" fillId="64" borderId="0">
      <alignment horizontal="left" vertical="center" indent="1"/>
    </xf>
    <xf numFmtId="4" fontId="7" fillId="73" borderId="0">
      <alignment horizontal="left" vertical="center" indent="1"/>
    </xf>
    <xf numFmtId="4" fontId="7" fillId="68" borderId="0">
      <alignment horizontal="left" vertical="center" indent="1"/>
    </xf>
    <xf numFmtId="4" fontId="34" fillId="60" borderId="40" applyNumberFormat="0" applyProtection="0">
      <alignment vertical="center"/>
    </xf>
    <xf numFmtId="4" fontId="73" fillId="60" borderId="40" applyNumberFormat="0" applyProtection="0">
      <alignment vertical="center"/>
    </xf>
    <xf numFmtId="4" fontId="71" fillId="60" borderId="40">
      <alignment horizontal="left" vertical="center" indent="1"/>
    </xf>
    <xf numFmtId="4" fontId="73" fillId="64" borderId="40">
      <alignment horizontal="right" vertical="center"/>
    </xf>
    <xf numFmtId="4" fontId="74" fillId="74" borderId="49" applyNumberFormat="0" applyFill="0" applyBorder="0" applyProtection="0">
      <alignment horizontal="left" vertical="center" indent="1"/>
    </xf>
    <xf numFmtId="4" fontId="75" fillId="64" borderId="40">
      <alignment horizontal="right" vertical="center"/>
    </xf>
    <xf numFmtId="0" fontId="40" fillId="4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76" fillId="75" borderId="33">
      <alignment horizontal="center" vertical="center" wrapText="1"/>
    </xf>
    <xf numFmtId="0" fontId="76" fillId="75" borderId="33">
      <alignment horizontal="center" vertical="center" wrapText="1"/>
    </xf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7" fillId="0" borderId="36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37" applyNumberFormat="0" applyFill="0" applyAlignment="0" applyProtection="0"/>
    <xf numFmtId="182" fontId="6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42" fillId="59" borderId="32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7" fillId="0" borderId="36" applyNumberFormat="0" applyFill="0" applyAlignment="0" applyProtection="0"/>
    <xf numFmtId="0" fontId="47" fillId="0" borderId="36" applyNumberFormat="0" applyFill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62" borderId="38" applyNumberFormat="0" applyFont="0" applyAlignment="0" applyProtection="0"/>
    <xf numFmtId="0" fontId="6" fillId="62" borderId="38" applyNumberFormat="0" applyFont="0" applyAlignment="0" applyProtection="0"/>
    <xf numFmtId="0" fontId="39" fillId="48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34" fillId="39" borderId="0">
      <alignment horizontal="left" vertical="center" indent="1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35" fillId="64" borderId="40">
      <alignment horizontal="left" vertical="center" indent="1"/>
    </xf>
    <xf numFmtId="4" fontId="71" fillId="72" borderId="40">
      <alignment horizontal="left" vertical="center" indent="1"/>
    </xf>
    <xf numFmtId="4" fontId="71" fillId="72" borderId="40">
      <alignment horizontal="left" vertical="center" inden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9" fillId="0" borderId="0">
      <alignment vertical="center"/>
    </xf>
    <xf numFmtId="184" fontId="80" fillId="0" borderId="0"/>
    <xf numFmtId="185" fontId="6" fillId="0" borderId="0" applyFont="0" applyFill="0" applyBorder="0" applyAlignment="0" applyProtection="0"/>
    <xf numFmtId="38" fontId="78" fillId="0" borderId="0" applyFont="0" applyFill="0" applyBorder="0" applyAlignment="0" applyProtection="0">
      <alignment vertical="center"/>
    </xf>
    <xf numFmtId="186" fontId="80" fillId="0" borderId="50"/>
    <xf numFmtId="0" fontId="81" fillId="0" borderId="0">
      <alignment vertical="center"/>
    </xf>
    <xf numFmtId="0" fontId="80" fillId="0" borderId="0"/>
    <xf numFmtId="187" fontId="80" fillId="0" borderId="0" applyFill="0" applyBorder="0" applyAlignment="0" applyProtection="0"/>
    <xf numFmtId="188" fontId="80" fillId="0" borderId="47" applyFill="0" applyBorder="0" applyAlignment="0" applyProtection="0">
      <alignment horizontal="righ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19" fillId="9" borderId="0" applyNumberFormat="0" applyBorder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82" fillId="0" borderId="0"/>
    <xf numFmtId="0" fontId="82" fillId="0" borderId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15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2" fillId="0" borderId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1" fillId="0" borderId="15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51">
      <alignment horizontal="left" vertical="center"/>
    </xf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15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15">
      <alignment horizontal="left" vertical="center"/>
    </xf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15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2" fillId="0" borderId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15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4" fontId="7" fillId="63" borderId="40">
      <alignment horizontal="right" vertical="center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39" fillId="48" borderId="0" applyNumberFormat="0" applyBorder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53" fillId="0" borderId="42" applyNumberFormat="0" applyFill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4" fontId="71" fillId="66" borderId="40">
      <alignment vertical="center"/>
    </xf>
    <xf numFmtId="4" fontId="35" fillId="60" borderId="40">
      <alignment vertical="center"/>
    </xf>
    <xf numFmtId="4" fontId="72" fillId="66" borderId="40">
      <alignment vertical="center"/>
    </xf>
    <xf numFmtId="4" fontId="34" fillId="66" borderId="40">
      <alignment horizontal="left" vertical="center" indent="1"/>
    </xf>
    <xf numFmtId="4" fontId="7" fillId="60" borderId="40">
      <alignment horizontal="left" vertical="center" indent="1"/>
    </xf>
    <xf numFmtId="4" fontId="34" fillId="67" borderId="40">
      <alignment horizontal="right" vertical="center"/>
    </xf>
    <xf numFmtId="4" fontId="34" fillId="67" borderId="40" applyNumberFormat="0" applyProtection="0">
      <alignment horizontal="right" vertical="center"/>
    </xf>
    <xf numFmtId="4" fontId="34" fillId="67" borderId="40">
      <alignment horizontal="right" vertical="center"/>
    </xf>
    <xf numFmtId="4" fontId="34" fillId="68" borderId="40">
      <alignment horizontal="right" vertical="center"/>
    </xf>
    <xf numFmtId="4" fontId="34" fillId="68" borderId="40" applyNumberFormat="0" applyProtection="0">
      <alignment horizontal="right" vertical="center"/>
    </xf>
    <xf numFmtId="4" fontId="34" fillId="68" borderId="40">
      <alignment horizontal="right" vertical="center"/>
    </xf>
    <xf numFmtId="4" fontId="34" fillId="69" borderId="40">
      <alignment horizontal="right" vertical="center"/>
    </xf>
    <xf numFmtId="4" fontId="34" fillId="69" borderId="40">
      <alignment horizontal="right" vertical="center"/>
    </xf>
    <xf numFmtId="4" fontId="34" fillId="69" borderId="40" applyNumberFormat="0" applyProtection="0">
      <alignment horizontal="right" vertical="center"/>
    </xf>
    <xf numFmtId="4" fontId="34" fillId="72" borderId="40">
      <alignment horizontal="right" vertical="center"/>
    </xf>
    <xf numFmtId="4" fontId="34" fillId="60" borderId="40" applyNumberFormat="0" applyProtection="0">
      <alignment vertical="center"/>
    </xf>
    <xf numFmtId="4" fontId="73" fillId="60" borderId="40" applyNumberFormat="0" applyProtection="0">
      <alignment vertical="center"/>
    </xf>
    <xf numFmtId="4" fontId="71" fillId="60" borderId="40">
      <alignment horizontal="left" vertical="center" indent="1"/>
    </xf>
    <xf numFmtId="4" fontId="7" fillId="63" borderId="40">
      <alignment horizontal="right" vertical="center"/>
    </xf>
    <xf numFmtId="4" fontId="73" fillId="64" borderId="40">
      <alignment horizontal="right" vertical="center"/>
    </xf>
    <xf numFmtId="4" fontId="35" fillId="64" borderId="40">
      <alignment horizontal="left" vertical="center" indent="1"/>
    </xf>
    <xf numFmtId="4" fontId="74" fillId="74" borderId="49" applyNumberFormat="0" applyFill="0" applyBorder="0" applyProtection="0">
      <alignment horizontal="left" vertical="center" indent="1"/>
    </xf>
    <xf numFmtId="4" fontId="75" fillId="64" borderId="40">
      <alignment horizontal="right" vertical="center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6" fillId="62" borderId="38" applyNumberFormat="0" applyFont="0" applyAlignment="0" applyProtection="0"/>
    <xf numFmtId="0" fontId="6" fillId="62" borderId="38" applyNumberFormat="0" applyFont="0" applyAlignment="0" applyProtection="0"/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35" fillId="64" borderId="40">
      <alignment horizontal="left" vertical="center" indent="1"/>
    </xf>
    <xf numFmtId="4" fontId="71" fillId="72" borderId="40">
      <alignment horizontal="left" vertical="center" indent="1"/>
    </xf>
    <xf numFmtId="4" fontId="71" fillId="72" borderId="40">
      <alignment horizontal="left" vertical="center" indent="1"/>
    </xf>
    <xf numFmtId="0" fontId="6" fillId="0" borderId="0" applyNumberFormat="0" applyFill="0" applyBorder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31" fillId="0" borderId="51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1" fillId="0" borderId="51">
      <alignment horizontal="left" vertical="center"/>
    </xf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51">
      <alignment horizontal="left" vertical="center"/>
    </xf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31" fillId="0" borderId="51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4" fontId="7" fillId="63" borderId="40">
      <alignment horizontal="right" vertical="center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6" fillId="0" borderId="0"/>
    <xf numFmtId="0" fontId="48" fillId="45" borderId="53" applyNumberFormat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1" fillId="66" borderId="56">
      <alignment vertical="center"/>
    </xf>
    <xf numFmtId="4" fontId="35" fillId="60" borderId="56">
      <alignment vertical="center"/>
    </xf>
    <xf numFmtId="4" fontId="72" fillId="66" borderId="56">
      <alignment vertical="center"/>
    </xf>
    <xf numFmtId="4" fontId="34" fillId="66" borderId="56">
      <alignment horizontal="left" vertical="center" indent="1"/>
    </xf>
    <xf numFmtId="4" fontId="7" fillId="60" borderId="56">
      <alignment horizontal="left" vertical="center" indent="1"/>
    </xf>
    <xf numFmtId="4" fontId="34" fillId="67" borderId="56">
      <alignment horizontal="right" vertical="center"/>
    </xf>
    <xf numFmtId="4" fontId="34" fillId="67" borderId="56" applyNumberFormat="0" applyProtection="0">
      <alignment horizontal="right" vertical="center"/>
    </xf>
    <xf numFmtId="4" fontId="34" fillId="67" borderId="56">
      <alignment horizontal="right" vertical="center"/>
    </xf>
    <xf numFmtId="4" fontId="34" fillId="68" borderId="56">
      <alignment horizontal="right" vertical="center"/>
    </xf>
    <xf numFmtId="4" fontId="34" fillId="68" borderId="56" applyNumberFormat="0" applyProtection="0">
      <alignment horizontal="right" vertical="center"/>
    </xf>
    <xf numFmtId="4" fontId="34" fillId="68" borderId="56">
      <alignment horizontal="right" vertical="center"/>
    </xf>
    <xf numFmtId="4" fontId="34" fillId="69" borderId="56">
      <alignment horizontal="right" vertical="center"/>
    </xf>
    <xf numFmtId="4" fontId="34" fillId="69" borderId="56">
      <alignment horizontal="right" vertical="center"/>
    </xf>
    <xf numFmtId="4" fontId="34" fillId="69" borderId="56" applyNumberFormat="0" applyProtection="0">
      <alignment horizontal="right" vertical="center"/>
    </xf>
    <xf numFmtId="4" fontId="34" fillId="72" borderId="56">
      <alignment horizontal="right" vertical="center"/>
    </xf>
    <xf numFmtId="4" fontId="34" fillId="60" borderId="56" applyNumberFormat="0" applyProtection="0">
      <alignment vertical="center"/>
    </xf>
    <xf numFmtId="4" fontId="73" fillId="60" borderId="56" applyNumberFormat="0" applyProtection="0">
      <alignment vertical="center"/>
    </xf>
    <xf numFmtId="4" fontId="71" fillId="60" borderId="56">
      <alignment horizontal="left" vertical="center" indent="1"/>
    </xf>
    <xf numFmtId="4" fontId="7" fillId="63" borderId="56">
      <alignment horizontal="right" vertical="center"/>
    </xf>
    <xf numFmtId="4" fontId="73" fillId="64" borderId="56">
      <alignment horizontal="right" vertical="center"/>
    </xf>
    <xf numFmtId="4" fontId="35" fillId="64" borderId="56">
      <alignment horizontal="left" vertical="center" indent="1"/>
    </xf>
    <xf numFmtId="4" fontId="74" fillId="74" borderId="57" applyNumberFormat="0" applyFill="0" applyBorder="0" applyProtection="0">
      <alignment horizontal="left" vertical="center" indent="1"/>
    </xf>
    <xf numFmtId="4" fontId="75" fillId="64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6" fillId="62" borderId="55" applyNumberFormat="0" applyFont="0" applyAlignment="0" applyProtection="0"/>
    <xf numFmtId="0" fontId="6" fillId="62" borderId="55" applyNumberFormat="0" applyFont="0" applyAlignment="0" applyProtection="0"/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35" fillId="64" borderId="56">
      <alignment horizontal="left" vertical="center" indent="1"/>
    </xf>
    <xf numFmtId="4" fontId="71" fillId="72" borderId="56">
      <alignment horizontal="left" vertical="center" indent="1"/>
    </xf>
    <xf numFmtId="4" fontId="71" fillId="72" borderId="56">
      <alignment horizontal="left" vertical="center" indent="1"/>
    </xf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1" fillId="0" borderId="58">
      <alignment horizontal="left" vertical="center"/>
    </xf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" fillId="63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9" fillId="48" borderId="0" applyNumberFormat="0" applyBorder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1" fillId="66" borderId="56">
      <alignment vertical="center"/>
    </xf>
    <xf numFmtId="4" fontId="35" fillId="60" borderId="56">
      <alignment vertical="center"/>
    </xf>
    <xf numFmtId="4" fontId="72" fillId="66" borderId="56">
      <alignment vertical="center"/>
    </xf>
    <xf numFmtId="4" fontId="34" fillId="66" borderId="56">
      <alignment horizontal="left" vertical="center" indent="1"/>
    </xf>
    <xf numFmtId="4" fontId="7" fillId="60" borderId="56">
      <alignment horizontal="left" vertical="center" indent="1"/>
    </xf>
    <xf numFmtId="4" fontId="34" fillId="67" borderId="56">
      <alignment horizontal="right" vertical="center"/>
    </xf>
    <xf numFmtId="4" fontId="34" fillId="67" borderId="56" applyNumberFormat="0" applyProtection="0">
      <alignment horizontal="right" vertical="center"/>
    </xf>
    <xf numFmtId="4" fontId="34" fillId="67" borderId="56">
      <alignment horizontal="right" vertical="center"/>
    </xf>
    <xf numFmtId="4" fontId="34" fillId="68" borderId="56">
      <alignment horizontal="right" vertical="center"/>
    </xf>
    <xf numFmtId="4" fontId="34" fillId="68" borderId="56" applyNumberFormat="0" applyProtection="0">
      <alignment horizontal="right" vertical="center"/>
    </xf>
    <xf numFmtId="4" fontId="34" fillId="68" borderId="56">
      <alignment horizontal="right" vertical="center"/>
    </xf>
    <xf numFmtId="4" fontId="34" fillId="69" borderId="56">
      <alignment horizontal="right" vertical="center"/>
    </xf>
    <xf numFmtId="4" fontId="34" fillId="69" borderId="56">
      <alignment horizontal="right" vertical="center"/>
    </xf>
    <xf numFmtId="4" fontId="34" fillId="69" borderId="56" applyNumberFormat="0" applyProtection="0">
      <alignment horizontal="right" vertical="center"/>
    </xf>
    <xf numFmtId="4" fontId="34" fillId="72" borderId="56">
      <alignment horizontal="right" vertical="center"/>
    </xf>
    <xf numFmtId="4" fontId="34" fillId="60" borderId="56" applyNumberFormat="0" applyProtection="0">
      <alignment vertical="center"/>
    </xf>
    <xf numFmtId="4" fontId="73" fillId="60" borderId="56" applyNumberFormat="0" applyProtection="0">
      <alignment vertical="center"/>
    </xf>
    <xf numFmtId="4" fontId="71" fillId="60" borderId="56">
      <alignment horizontal="left" vertical="center" indent="1"/>
    </xf>
    <xf numFmtId="4" fontId="7" fillId="63" borderId="56">
      <alignment horizontal="right" vertical="center"/>
    </xf>
    <xf numFmtId="4" fontId="73" fillId="64" borderId="56">
      <alignment horizontal="right" vertical="center"/>
    </xf>
    <xf numFmtId="4" fontId="35" fillId="64" borderId="56">
      <alignment horizontal="left" vertical="center" indent="1"/>
    </xf>
    <xf numFmtId="4" fontId="74" fillId="74" borderId="57" applyNumberFormat="0" applyFill="0" applyBorder="0" applyProtection="0">
      <alignment horizontal="left" vertical="center" indent="1"/>
    </xf>
    <xf numFmtId="4" fontId="75" fillId="64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6" fillId="62" borderId="55" applyNumberFormat="0" applyFont="0" applyAlignment="0" applyProtection="0"/>
    <xf numFmtId="0" fontId="6" fillId="62" borderId="55" applyNumberFormat="0" applyFont="0" applyAlignment="0" applyProtection="0"/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35" fillId="64" borderId="56">
      <alignment horizontal="left" vertical="center" indent="1"/>
    </xf>
    <xf numFmtId="4" fontId="71" fillId="72" borderId="56">
      <alignment horizontal="left" vertical="center" indent="1"/>
    </xf>
    <xf numFmtId="4" fontId="71" fillId="72" borderId="56">
      <alignment horizontal="left" vertical="center" indent="1"/>
    </xf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31" fillId="0" borderId="58">
      <alignment horizontal="left" vertical="center"/>
    </xf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1" fillId="0" borderId="58">
      <alignment horizontal="left" vertical="center"/>
    </xf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1" fillId="0" borderId="58">
      <alignment horizontal="left" vertical="center"/>
    </xf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31" fillId="0" borderId="58">
      <alignment horizontal="left" vertical="center"/>
    </xf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" fillId="63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6" fillId="0" borderId="0" applyBorder="0"/>
    <xf numFmtId="0" fontId="83" fillId="0" borderId="0"/>
    <xf numFmtId="0" fontId="84" fillId="0" borderId="0"/>
    <xf numFmtId="0" fontId="48" fillId="45" borderId="69" applyNumberFormat="0" applyAlignment="0" applyProtection="0"/>
    <xf numFmtId="4" fontId="7" fillId="63" borderId="86">
      <alignment horizontal="right" vertical="center"/>
    </xf>
    <xf numFmtId="0" fontId="51" fillId="58" borderId="75" applyNumberFormat="0" applyAlignment="0" applyProtection="0"/>
    <xf numFmtId="0" fontId="36" fillId="62" borderId="71" applyNumberFormat="0" applyFont="0" applyAlignment="0" applyProtection="0"/>
    <xf numFmtId="0" fontId="51" fillId="58" borderId="82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9" fillId="48" borderId="0" applyNumberFormat="0" applyBorder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1" applyNumberFormat="0" applyAlignment="0" applyProtection="0"/>
    <xf numFmtId="0" fontId="51" fillId="58" borderId="75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1" fillId="0" borderId="74">
      <alignment horizontal="left" vertical="center"/>
    </xf>
    <xf numFmtId="0" fontId="36" fillId="62" borderId="106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4" fontId="34" fillId="64" borderId="93">
      <alignment horizontal="right" vertical="center"/>
    </xf>
    <xf numFmtId="0" fontId="41" fillId="58" borderId="90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4" fontId="34" fillId="68" borderId="86">
      <alignment horizontal="right" vertical="center"/>
    </xf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1" applyNumberFormat="0" applyAlignment="0" applyProtection="0"/>
    <xf numFmtId="0" fontId="53" fillId="0" borderId="62" applyNumberFormat="0" applyFill="0" applyAlignment="0" applyProtection="0"/>
    <xf numFmtId="0" fontId="53" fillId="0" borderId="77" applyNumberFormat="0" applyFill="0" applyAlignment="0" applyProtection="0"/>
    <xf numFmtId="4" fontId="34" fillId="69" borderId="79" applyNumberFormat="0" applyProtection="0">
      <alignment horizontal="righ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71" fillId="72" borderId="72">
      <alignment horizontal="left" vertical="center" indent="1"/>
    </xf>
    <xf numFmtId="4" fontId="71" fillId="72" borderId="72">
      <alignment horizontal="left" vertical="center" indent="1"/>
    </xf>
    <xf numFmtId="4" fontId="35" fillId="64" borderId="72">
      <alignment horizontal="left" vertical="center" indent="1"/>
    </xf>
    <xf numFmtId="4" fontId="34" fillId="64" borderId="72">
      <alignment horizontal="right" vertical="center"/>
    </xf>
    <xf numFmtId="4" fontId="7" fillId="63" borderId="72">
      <alignment horizontal="right" vertical="center"/>
    </xf>
    <xf numFmtId="4" fontId="34" fillId="64" borderId="72">
      <alignment horizontal="right" vertical="center"/>
    </xf>
    <xf numFmtId="4" fontId="7" fillId="63" borderId="72">
      <alignment horizontal="right" vertical="center"/>
    </xf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3" fillId="0" borderId="98" applyNumberFormat="0" applyFill="0" applyAlignment="0" applyProtection="0"/>
    <xf numFmtId="0" fontId="41" fillId="58" borderId="90" applyNumberFormat="0" applyAlignment="0" applyProtection="0"/>
    <xf numFmtId="4" fontId="34" fillId="69" borderId="86">
      <alignment horizontal="right" vertical="center"/>
    </xf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53" fillId="0" borderId="98" applyNumberFormat="0" applyFill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6" fillId="62" borderId="71" applyNumberFormat="0" applyFont="0" applyAlignment="0" applyProtection="0"/>
    <xf numFmtId="0" fontId="6" fillId="62" borderId="71" applyNumberFormat="0" applyFont="0" applyAlignment="0" applyProtection="0"/>
    <xf numFmtId="4" fontId="71" fillId="72" borderId="86">
      <alignment horizontal="left" vertical="center" indent="1"/>
    </xf>
    <xf numFmtId="0" fontId="41" fillId="58" borderId="83" applyNumberForma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6" fillId="62" borderId="78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4" fontId="35" fillId="64" borderId="93">
      <alignment horizontal="left" vertical="center" indent="1"/>
    </xf>
    <xf numFmtId="4" fontId="71" fillId="60" borderId="93">
      <alignment horizontal="left" vertical="center" indent="1"/>
    </xf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4" fontId="34" fillId="64" borderId="79">
      <alignment horizontal="right" vertical="center"/>
    </xf>
    <xf numFmtId="0" fontId="41" fillId="58" borderId="83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4" fontId="34" fillId="64" borderId="86">
      <alignment horizontal="right" vertical="center"/>
    </xf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6" fillId="62" borderId="85" applyNumberFormat="0" applyFont="0" applyAlignment="0" applyProtection="0"/>
    <xf numFmtId="0" fontId="36" fillId="62" borderId="106" applyNumberFormat="0" applyFont="0" applyAlignment="0" applyProtection="0"/>
    <xf numFmtId="4" fontId="34" fillId="69" borderId="79">
      <alignment horizontal="right" vertical="center"/>
    </xf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4" fontId="7" fillId="60" borderId="100">
      <alignment horizontal="left" vertical="center" indent="1"/>
    </xf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69" borderId="100">
      <alignment horizontal="right" vertical="center"/>
    </xf>
    <xf numFmtId="0" fontId="48" fillId="45" borderId="83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4" fontId="7" fillId="63" borderId="79">
      <alignment horizontal="right" vertical="center"/>
    </xf>
    <xf numFmtId="0" fontId="51" fillId="58" borderId="75" applyNumberFormat="0" applyAlignment="0" applyProtection="0"/>
    <xf numFmtId="4" fontId="34" fillId="64" borderId="79">
      <alignment horizontal="right" vertical="center"/>
    </xf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1" fillId="0" borderId="81">
      <alignment horizontal="left" vertical="center"/>
    </xf>
    <xf numFmtId="0" fontId="51" fillId="58" borderId="75" applyNumberFormat="0" applyAlignment="0" applyProtection="0"/>
    <xf numFmtId="0" fontId="36" fillId="62" borderId="78" applyNumberFormat="0" applyFont="0" applyAlignment="0" applyProtection="0"/>
    <xf numFmtId="4" fontId="75" fillId="64" borderId="72">
      <alignment horizontal="right" vertical="center"/>
    </xf>
    <xf numFmtId="4" fontId="74" fillId="74" borderId="73" applyNumberFormat="0" applyFill="0" applyBorder="0" applyProtection="0">
      <alignment horizontal="left" vertical="center" indent="1"/>
    </xf>
    <xf numFmtId="4" fontId="35" fillId="64" borderId="72">
      <alignment horizontal="left" vertical="center" indent="1"/>
    </xf>
    <xf numFmtId="4" fontId="73" fillId="64" borderId="72">
      <alignment horizontal="right" vertical="center"/>
    </xf>
    <xf numFmtId="4" fontId="7" fillId="63" borderId="72">
      <alignment horizontal="right" vertical="center"/>
    </xf>
    <xf numFmtId="4" fontId="71" fillId="60" borderId="72">
      <alignment horizontal="left" vertical="center" indent="1"/>
    </xf>
    <xf numFmtId="4" fontId="73" fillId="60" borderId="72" applyNumberFormat="0" applyProtection="0">
      <alignment vertical="center"/>
    </xf>
    <xf numFmtId="4" fontId="34" fillId="60" borderId="72" applyNumberFormat="0" applyProtection="0">
      <alignment vertical="center"/>
    </xf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72" borderId="72">
      <alignment horizontal="right" vertical="center"/>
    </xf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4" fontId="34" fillId="69" borderId="72" applyNumberFormat="0" applyProtection="0">
      <alignment horizontal="right" vertical="center"/>
    </xf>
    <xf numFmtId="4" fontId="34" fillId="69" borderId="72">
      <alignment horizontal="right" vertical="center"/>
    </xf>
    <xf numFmtId="4" fontId="34" fillId="69" borderId="72">
      <alignment horizontal="right" vertical="center"/>
    </xf>
    <xf numFmtId="4" fontId="34" fillId="68" borderId="72">
      <alignment horizontal="right" vertical="center"/>
    </xf>
    <xf numFmtId="4" fontId="34" fillId="68" borderId="72" applyNumberFormat="0" applyProtection="0">
      <alignment horizontal="right" vertical="center"/>
    </xf>
    <xf numFmtId="4" fontId="34" fillId="68" borderId="72">
      <alignment horizontal="right" vertical="center"/>
    </xf>
    <xf numFmtId="4" fontId="34" fillId="67" borderId="72">
      <alignment horizontal="right" vertical="center"/>
    </xf>
    <xf numFmtId="4" fontId="34" fillId="67" borderId="72" applyNumberFormat="0" applyProtection="0">
      <alignment horizontal="right" vertical="center"/>
    </xf>
    <xf numFmtId="4" fontId="34" fillId="67" borderId="72">
      <alignment horizontal="right" vertical="center"/>
    </xf>
    <xf numFmtId="0" fontId="51" fillId="58" borderId="75" applyNumberFormat="0" applyAlignment="0" applyProtection="0"/>
    <xf numFmtId="4" fontId="7" fillId="60" borderId="72">
      <alignment horizontal="left" vertical="center" indent="1"/>
    </xf>
    <xf numFmtId="4" fontId="34" fillId="66" borderId="72">
      <alignment horizontal="left" vertical="center" indent="1"/>
    </xf>
    <xf numFmtId="4" fontId="72" fillId="66" borderId="72">
      <alignment vertical="center"/>
    </xf>
    <xf numFmtId="4" fontId="35" fillId="60" borderId="72">
      <alignment vertical="center"/>
    </xf>
    <xf numFmtId="4" fontId="71" fillId="66" borderId="72">
      <alignment vertical="center"/>
    </xf>
    <xf numFmtId="0" fontId="41" fillId="58" borderId="76" applyNumberFormat="0" applyAlignment="0" applyProtection="0"/>
    <xf numFmtId="0" fontId="39" fillId="48" borderId="0" applyNumberFormat="0" applyBorder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36" fillId="62" borderId="99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4" fontId="34" fillId="60" borderId="93" applyNumberFormat="0" applyProtection="0">
      <alignment vertical="center"/>
    </xf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4" fontId="7" fillId="63" borderId="79">
      <alignment horizontal="right" vertical="center"/>
    </xf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3" fillId="0" borderId="77" applyNumberFormat="0" applyFill="0" applyAlignment="0" applyProtection="0"/>
    <xf numFmtId="0" fontId="41" fillId="58" borderId="97" applyNumberFormat="0" applyAlignment="0" applyProtection="0"/>
    <xf numFmtId="0" fontId="51" fillId="58" borderId="82" applyNumberFormat="0" applyAlignment="0" applyProtection="0"/>
    <xf numFmtId="4" fontId="35" fillId="60" borderId="86">
      <alignment vertical="center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39" fillId="48" borderId="0" applyNumberFormat="0" applyBorder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4" fontId="72" fillId="66" borderId="79">
      <alignment vertical="center"/>
    </xf>
    <xf numFmtId="0" fontId="41" fillId="58" borderId="83" applyNumberFormat="0" applyAlignment="0" applyProtection="0"/>
    <xf numFmtId="0" fontId="41" fillId="58" borderId="76" applyNumberFormat="0" applyAlignment="0" applyProtection="0"/>
    <xf numFmtId="0" fontId="6" fillId="62" borderId="78" applyNumberFormat="0" applyFon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4" fontId="74" fillId="74" borderId="80" applyNumberFormat="0" applyFill="0" applyBorder="0" applyProtection="0">
      <alignment horizontal="left" vertical="center" indent="1"/>
    </xf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36" fillId="62" borderId="99" applyNumberFormat="0" applyFon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4" fontId="71" fillId="60" borderId="86">
      <alignment horizontal="left" vertical="center" indent="1"/>
    </xf>
    <xf numFmtId="0" fontId="41" fillId="58" borderId="76" applyNumberFormat="0" applyAlignment="0" applyProtection="0"/>
    <xf numFmtId="0" fontId="31" fillId="0" borderId="95">
      <alignment horizontal="left" vertical="center"/>
    </xf>
    <xf numFmtId="0" fontId="48" fillId="45" borderId="97" applyNumberFormat="0" applyAlignment="0" applyProtection="0"/>
    <xf numFmtId="0" fontId="48" fillId="45" borderId="76" applyNumberFormat="0" applyAlignment="0" applyProtection="0"/>
    <xf numFmtId="4" fontId="34" fillId="69" borderId="79">
      <alignment horizontal="right" vertical="center"/>
    </xf>
    <xf numFmtId="0" fontId="41" fillId="58" borderId="104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8" fillId="45" borderId="83" applyNumberFormat="0" applyAlignment="0" applyProtection="0"/>
    <xf numFmtId="0" fontId="39" fillId="48" borderId="0" applyNumberFormat="0" applyBorder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53" fillId="0" borderId="84" applyNumberFormat="0" applyFill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4" fontId="35" fillId="64" borderId="100">
      <alignment horizontal="left" vertical="center" indent="1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4" fontId="34" fillId="68" borderId="79" applyNumberFormat="0" applyProtection="0">
      <alignment horizontal="right" vertical="center"/>
    </xf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53" fillId="0" borderId="84" applyNumberFormat="0" applyFill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1" fillId="0" borderId="81">
      <alignment horizontal="left" vertical="center"/>
    </xf>
    <xf numFmtId="0" fontId="48" fillId="45" borderId="90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4" fontId="7" fillId="63" borderId="79">
      <alignment horizontal="right" vertical="center"/>
    </xf>
    <xf numFmtId="0" fontId="48" fillId="45" borderId="83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4" fontId="34" fillId="67" borderId="86" applyNumberFormat="0" applyProtection="0">
      <alignment horizontal="right" vertical="center"/>
    </xf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4" fontId="73" fillId="60" borderId="79" applyNumberFormat="0" applyProtection="0">
      <alignment vertical="center"/>
    </xf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53" fillId="0" borderId="105" applyNumberFormat="0" applyFill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53" fillId="0" borderId="105" applyNumberFormat="0" applyFill="0" applyAlignment="0" applyProtection="0"/>
    <xf numFmtId="0" fontId="6" fillId="62" borderId="99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4" fontId="75" fillId="64" borderId="107">
      <alignment horizontal="right" vertical="center"/>
    </xf>
    <xf numFmtId="0" fontId="48" fillId="45" borderId="104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4" fontId="34" fillId="68" borderId="107">
      <alignment horizontal="righ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75" fillId="64" borderId="93">
      <alignment horizontal="right" vertical="center"/>
    </xf>
    <xf numFmtId="4" fontId="74" fillId="74" borderId="94" applyNumberFormat="0" applyFill="0" applyBorder="0" applyProtection="0">
      <alignment horizontal="left" vertical="center" indent="1"/>
    </xf>
    <xf numFmtId="4" fontId="73" fillId="60" borderId="93" applyNumberFormat="0" applyProtection="0">
      <alignment vertical="center"/>
    </xf>
    <xf numFmtId="4" fontId="34" fillId="72" borderId="93">
      <alignment horizontal="right"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34" fillId="69" borderId="93" applyNumberFormat="0" applyProtection="0">
      <alignment horizontal="right" vertical="center"/>
    </xf>
    <xf numFmtId="4" fontId="34" fillId="69" borderId="93">
      <alignment horizontal="right" vertical="center"/>
    </xf>
    <xf numFmtId="4" fontId="34" fillId="69" borderId="93">
      <alignment horizontal="right" vertical="center"/>
    </xf>
    <xf numFmtId="4" fontId="34" fillId="68" borderId="93">
      <alignment horizontal="right" vertical="center"/>
    </xf>
    <xf numFmtId="4" fontId="34" fillId="68" borderId="93" applyNumberFormat="0" applyProtection="0">
      <alignment horizontal="right" vertical="center"/>
    </xf>
    <xf numFmtId="4" fontId="34" fillId="68" borderId="93">
      <alignment horizontal="right" vertical="center"/>
    </xf>
    <xf numFmtId="4" fontId="34" fillId="67" borderId="93">
      <alignment horizontal="right" vertical="center"/>
    </xf>
    <xf numFmtId="4" fontId="34" fillId="67" borderId="93" applyNumberFormat="0" applyProtection="0">
      <alignment horizontal="right" vertical="center"/>
    </xf>
    <xf numFmtId="4" fontId="34" fillId="67" borderId="93">
      <alignment horizontal="right" vertical="center"/>
    </xf>
    <xf numFmtId="4" fontId="7" fillId="60" borderId="93">
      <alignment horizontal="left" vertical="center" indent="1"/>
    </xf>
    <xf numFmtId="4" fontId="34" fillId="66" borderId="93">
      <alignment horizontal="left" vertical="center" indent="1"/>
    </xf>
    <xf numFmtId="4" fontId="72" fillId="66" borderId="93">
      <alignment vertical="center"/>
    </xf>
    <xf numFmtId="4" fontId="35" fillId="60" borderId="93">
      <alignment vertical="center"/>
    </xf>
    <xf numFmtId="4" fontId="71" fillId="66" borderId="93">
      <alignment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34" fillId="64" borderId="107">
      <alignment horizontal="right" vertical="center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1" fillId="0" borderId="109">
      <alignment horizontal="left" vertical="center"/>
    </xf>
    <xf numFmtId="4" fontId="73" fillId="60" borderId="107" applyNumberFormat="0" applyProtection="0">
      <alignment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4" fontId="71" fillId="72" borderId="100">
      <alignment horizontal="left" vertical="center" indent="1"/>
    </xf>
    <xf numFmtId="0" fontId="41" fillId="58" borderId="97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4" fontId="71" fillId="72" borderId="79">
      <alignment horizontal="left" vertical="center" indent="1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9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4" fontId="34" fillId="69" borderId="79">
      <alignment horizontal="right" vertical="center"/>
    </xf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4" fontId="34" fillId="64" borderId="79">
      <alignment horizontal="right" vertical="center"/>
    </xf>
    <xf numFmtId="0" fontId="51" fillId="58" borderId="103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4" fontId="75" fillId="64" borderId="79">
      <alignment horizontal="right" vertical="center"/>
    </xf>
    <xf numFmtId="0" fontId="48" fillId="45" borderId="76" applyNumberFormat="0" applyAlignment="0" applyProtection="0"/>
    <xf numFmtId="0" fontId="48" fillId="45" borderId="90" applyNumberFormat="0" applyAlignment="0" applyProtection="0"/>
    <xf numFmtId="4" fontId="34" fillId="67" borderId="79">
      <alignment horizontal="right" vertical="center"/>
    </xf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1" fillId="0" borderId="81">
      <alignment horizontal="left" vertical="center"/>
    </xf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3" fillId="0" borderId="84" applyNumberFormat="0" applyFill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34" fillId="67" borderId="100">
      <alignment horizontal="right"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73" fillId="60" borderId="100" applyNumberFormat="0" applyProtection="0">
      <alignment vertical="center"/>
    </xf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4" fontId="34" fillId="60" borderId="100" applyNumberFormat="0" applyProtection="0">
      <alignment vertical="center"/>
    </xf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4" fontId="71" fillId="72" borderId="86">
      <alignment horizontal="left" vertical="center" indent="1"/>
    </xf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86" fillId="0" borderId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86" fillId="0" borderId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86" fillId="0" borderId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3" fillId="0" borderId="77" applyNumberFormat="0" applyFill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4" fontId="34" fillId="68" borderId="100">
      <alignment horizontal="right" vertical="center"/>
    </xf>
    <xf numFmtId="0" fontId="51" fillId="58" borderId="75" applyNumberFormat="0" applyAlignment="0" applyProtection="0"/>
    <xf numFmtId="0" fontId="41" fillId="58" borderId="90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6" fillId="62" borderId="63" applyNumberFormat="0" applyFon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35" fillId="60" borderId="79">
      <alignment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6" fillId="62" borderId="99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9" fillId="48" borderId="0" applyNumberFormat="0" applyBorder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9" fillId="48" borderId="0" applyNumberFormat="0" applyBorder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103" applyNumberFormat="0" applyAlignment="0" applyProtection="0"/>
    <xf numFmtId="0" fontId="48" fillId="45" borderId="90" applyNumberFormat="0" applyAlignment="0" applyProtection="0"/>
    <xf numFmtId="0" fontId="51" fillId="58" borderId="68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3" fillId="0" borderId="77" applyNumberFormat="0" applyFill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106" applyNumberFormat="0" applyFont="0" applyAlignment="0" applyProtection="0"/>
    <xf numFmtId="4" fontId="34" fillId="64" borderId="100">
      <alignment horizontal="right" vertical="center"/>
    </xf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39" fillId="48" borderId="0" applyNumberFormat="0" applyBorder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4" fontId="71" fillId="66" borderId="64">
      <alignment vertical="center"/>
    </xf>
    <xf numFmtId="4" fontId="35" fillId="60" borderId="64">
      <alignment vertical="center"/>
    </xf>
    <xf numFmtId="4" fontId="72" fillId="66" borderId="64">
      <alignment vertical="center"/>
    </xf>
    <xf numFmtId="4" fontId="34" fillId="66" borderId="64">
      <alignment horizontal="left" vertical="center" indent="1"/>
    </xf>
    <xf numFmtId="4" fontId="7" fillId="60" borderId="64">
      <alignment horizontal="left" vertical="center" indent="1"/>
    </xf>
    <xf numFmtId="4" fontId="34" fillId="67" borderId="64">
      <alignment horizontal="right" vertical="center"/>
    </xf>
    <xf numFmtId="4" fontId="34" fillId="67" borderId="64" applyNumberFormat="0" applyProtection="0">
      <alignment horizontal="right" vertical="center"/>
    </xf>
    <xf numFmtId="4" fontId="34" fillId="67" borderId="64">
      <alignment horizontal="right" vertical="center"/>
    </xf>
    <xf numFmtId="4" fontId="34" fillId="68" borderId="64">
      <alignment horizontal="right" vertical="center"/>
    </xf>
    <xf numFmtId="4" fontId="34" fillId="68" borderId="64" applyNumberFormat="0" applyProtection="0">
      <alignment horizontal="right" vertical="center"/>
    </xf>
    <xf numFmtId="4" fontId="34" fillId="68" borderId="64">
      <alignment horizontal="right" vertical="center"/>
    </xf>
    <xf numFmtId="4" fontId="34" fillId="69" borderId="64">
      <alignment horizontal="right" vertical="center"/>
    </xf>
    <xf numFmtId="4" fontId="34" fillId="69" borderId="64">
      <alignment horizontal="right" vertical="center"/>
    </xf>
    <xf numFmtId="4" fontId="34" fillId="69" borderId="64" applyNumberFormat="0" applyProtection="0">
      <alignment horizontal="right" vertical="center"/>
    </xf>
    <xf numFmtId="0" fontId="48" fillId="45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4" fontId="34" fillId="72" borderId="64">
      <alignment horizontal="right" vertical="center"/>
    </xf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4" fontId="34" fillId="60" borderId="64" applyNumberFormat="0" applyProtection="0">
      <alignment vertical="center"/>
    </xf>
    <xf numFmtId="4" fontId="73" fillId="60" borderId="64" applyNumberFormat="0" applyProtection="0">
      <alignment vertical="center"/>
    </xf>
    <xf numFmtId="4" fontId="71" fillId="60" borderId="64">
      <alignment horizontal="left" vertical="center" indent="1"/>
    </xf>
    <xf numFmtId="4" fontId="7" fillId="63" borderId="64">
      <alignment horizontal="right" vertical="center"/>
    </xf>
    <xf numFmtId="4" fontId="73" fillId="64" borderId="64">
      <alignment horizontal="right" vertical="center"/>
    </xf>
    <xf numFmtId="4" fontId="35" fillId="64" borderId="64">
      <alignment horizontal="left" vertical="center" indent="1"/>
    </xf>
    <xf numFmtId="4" fontId="74" fillId="74" borderId="65" applyNumberFormat="0" applyFill="0" applyBorder="0" applyProtection="0">
      <alignment horizontal="left" vertical="center" indent="1"/>
    </xf>
    <xf numFmtId="4" fontId="75" fillId="64" borderId="64">
      <alignment horizontal="right" vertical="center"/>
    </xf>
    <xf numFmtId="0" fontId="51" fillId="58" borderId="75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1" fillId="0" borderId="81">
      <alignment horizontal="lef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6" fillId="62" borderId="106" applyNumberFormat="0" applyFont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4" fontId="72" fillId="66" borderId="79">
      <alignment vertical="center"/>
    </xf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9" fontId="86" fillId="0" borderId="0" applyFont="0" applyFill="0" applyBorder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36" fillId="62" borderId="99" applyNumberFormat="0" applyFon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6" fillId="62" borderId="63" applyNumberFormat="0" applyFont="0" applyAlignment="0" applyProtection="0"/>
    <xf numFmtId="0" fontId="6" fillId="62" borderId="63" applyNumberFormat="0" applyFon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4" fontId="71" fillId="60" borderId="100">
      <alignment horizontal="left" vertical="center" indent="1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31" fillId="0" borderId="81">
      <alignment horizontal="left" vertical="center"/>
    </xf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4" fontId="34" fillId="64" borderId="86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35" fillId="64" borderId="64">
      <alignment horizontal="left" vertical="center" indent="1"/>
    </xf>
    <xf numFmtId="4" fontId="71" fillId="72" borderId="64">
      <alignment horizontal="left" vertical="center" indent="1"/>
    </xf>
    <xf numFmtId="4" fontId="71" fillId="72" borderId="64">
      <alignment horizontal="left" vertical="center" indent="1"/>
    </xf>
    <xf numFmtId="0" fontId="41" fillId="58" borderId="83" applyNumberFormat="0" applyAlignment="0" applyProtection="0"/>
    <xf numFmtId="0" fontId="48" fillId="45" borderId="76" applyNumberFormat="0" applyAlignment="0" applyProtection="0"/>
    <xf numFmtId="4" fontId="75" fillId="64" borderId="86">
      <alignment horizontal="right" vertical="center"/>
    </xf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69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36" fillId="62" borderId="92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83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76" applyNumberFormat="0" applyAlignment="0" applyProtection="0"/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4" fontId="71" fillId="60" borderId="79">
      <alignment horizontal="left" vertical="center" indent="1"/>
    </xf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4" fontId="71" fillId="66" borderId="86">
      <alignment vertical="center"/>
    </xf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41" fillId="58" borderId="69" applyNumberFormat="0" applyAlignment="0" applyProtection="0"/>
    <xf numFmtId="0" fontId="36" fillId="62" borderId="99" applyNumberFormat="0" applyFon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51" fillId="58" borderId="75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86" fillId="0" borderId="0"/>
    <xf numFmtId="0" fontId="48" fillId="45" borderId="83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4" fontId="7" fillId="63" borderId="100">
      <alignment horizontal="right" vertical="center"/>
    </xf>
    <xf numFmtId="0" fontId="51" fillId="58" borderId="75" applyNumberFormat="0" applyAlignment="0" applyProtection="0"/>
    <xf numFmtId="0" fontId="51" fillId="58" borderId="75" applyNumberFormat="0" applyAlignment="0" applyProtection="0"/>
    <xf numFmtId="4" fontId="71" fillId="72" borderId="79">
      <alignment horizontal="left" vertical="center" indent="1"/>
    </xf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96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51" fillId="58" borderId="75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9" fontId="86" fillId="0" borderId="0" applyFont="0" applyFill="0" applyBorder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9" fontId="86" fillId="0" borderId="0" applyFont="0" applyFill="0" applyBorder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4" fontId="34" fillId="64" borderId="79">
      <alignment horizontal="right" vertical="center"/>
    </xf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53" fillId="0" borderId="105" applyNumberFormat="0" applyFill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1" fillId="0" borderId="66">
      <alignment horizontal="left" vertical="center"/>
    </xf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51" fillId="58" borderId="103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78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3" fillId="64" borderId="93">
      <alignment horizontal="right" vertical="center"/>
    </xf>
    <xf numFmtId="0" fontId="51" fillId="58" borderId="89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90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104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9" fillId="48" borderId="0" applyNumberFormat="0" applyBorder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99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86" fillId="0" borderId="0"/>
    <xf numFmtId="0" fontId="48" fillId="45" borderId="69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48" fillId="45" borderId="90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76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86" fillId="0" borderId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4" fontId="34" fillId="72" borderId="79">
      <alignment horizontal="right" vertical="center"/>
    </xf>
    <xf numFmtId="0" fontId="36" fillId="62" borderId="92" applyNumberFormat="0" applyFon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76" applyNumberFormat="0" applyAlignment="0" applyProtection="0"/>
    <xf numFmtId="0" fontId="53" fillId="0" borderId="77" applyNumberFormat="0" applyFill="0" applyAlignment="0" applyProtection="0"/>
    <xf numFmtId="0" fontId="51" fillId="58" borderId="68" applyNumberFormat="0" applyAlignment="0" applyProtection="0"/>
    <xf numFmtId="0" fontId="36" fillId="62" borderId="106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36" fillId="62" borderId="71" applyNumberFormat="0" applyFon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39" fillId="48" borderId="0" applyNumberFormat="0" applyBorder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90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3" fillId="0" borderId="70" applyNumberFormat="0" applyFill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7" fillId="63" borderId="64">
      <alignment horizontal="right" vertical="center"/>
    </xf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6" fillId="62" borderId="78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53" fillId="0" borderId="77" applyNumberFormat="0" applyFill="0" applyAlignment="0" applyProtection="0"/>
    <xf numFmtId="0" fontId="41" fillId="58" borderId="69" applyNumberFormat="0" applyAlignment="0" applyProtection="0"/>
    <xf numFmtId="0" fontId="41" fillId="58" borderId="104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8" fillId="45" borderId="69" applyNumberFormat="0" applyAlignment="0" applyProtection="0"/>
    <xf numFmtId="0" fontId="36" fillId="62" borderId="106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106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82" applyNumberForma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3" fillId="0" borderId="70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4" fontId="74" fillId="74" borderId="87" applyNumberFormat="0" applyFill="0" applyBorder="0" applyProtection="0">
      <alignment horizontal="left" vertical="center" indent="1"/>
    </xf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96" applyNumberFormat="0" applyAlignment="0" applyProtection="0"/>
    <xf numFmtId="0" fontId="51" fillId="58" borderId="82" applyNumberFormat="0" applyAlignment="0" applyProtection="0"/>
    <xf numFmtId="0" fontId="36" fillId="62" borderId="99" applyNumberFormat="0" applyFont="0" applyAlignment="0" applyProtection="0"/>
    <xf numFmtId="4" fontId="72" fillId="66" borderId="86">
      <alignment vertical="center"/>
    </xf>
    <xf numFmtId="0" fontId="48" fillId="45" borderId="83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96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31" fillId="0" borderId="81">
      <alignment horizontal="lef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4" fontId="34" fillId="67" borderId="100">
      <alignment horizontal="right" vertical="center"/>
    </xf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8" fillId="45" borderId="69" applyNumberForma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99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4" fontId="71" fillId="72" borderId="107">
      <alignment horizontal="left" vertical="center" indent="1"/>
    </xf>
    <xf numFmtId="0" fontId="48" fillId="45" borderId="76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51" fillId="58" borderId="82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51" fillId="58" borderId="82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3" fillId="0" borderId="70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83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85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51" fillId="58" borderId="89" applyNumberFormat="0" applyAlignment="0" applyProtection="0"/>
    <xf numFmtId="4" fontId="34" fillId="66" borderId="107">
      <alignment horizontal="left" vertical="center" indent="1"/>
    </xf>
    <xf numFmtId="0" fontId="48" fillId="45" borderId="90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3" fillId="0" borderId="84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1" fillId="58" borderId="83" applyNumberFormat="0" applyAlignment="0" applyProtection="0"/>
    <xf numFmtId="0" fontId="41" fillId="58" borderId="90" applyNumberFormat="0" applyAlignment="0" applyProtection="0"/>
    <xf numFmtId="0" fontId="41" fillId="58" borderId="69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8" fillId="45" borderId="104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103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1" fillId="58" borderId="69" applyNumberFormat="0" applyAlignment="0" applyProtection="0"/>
    <xf numFmtId="0" fontId="51" fillId="58" borderId="103" applyNumberForma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36" fillId="62" borderId="106" applyNumberFormat="0" applyFont="0" applyAlignment="0" applyProtection="0"/>
    <xf numFmtId="0" fontId="53" fillId="0" borderId="77" applyNumberFormat="0" applyFill="0" applyAlignment="0" applyProtection="0"/>
    <xf numFmtId="4" fontId="34" fillId="67" borderId="79" applyNumberFormat="0" applyProtection="0">
      <alignment horizontal="right" vertical="center"/>
    </xf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48" fillId="45" borderId="97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3" fillId="0" borderId="70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4" fontId="34" fillId="68" borderId="107" applyNumberFormat="0" applyProtection="0">
      <alignment horizontal="right" vertical="center"/>
    </xf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90" applyNumberFormat="0" applyAlignment="0" applyProtection="0"/>
    <xf numFmtId="0" fontId="48" fillId="45" borderId="83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6" fillId="62" borderId="71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97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36" fillId="62" borderId="106" applyNumberFormat="0" applyFont="0" applyAlignment="0" applyProtection="0"/>
    <xf numFmtId="4" fontId="74" fillId="74" borderId="101" applyNumberFormat="0" applyFill="0" applyBorder="0" applyProtection="0">
      <alignment horizontal="left" vertical="center" indent="1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4" fontId="34" fillId="68" borderId="79">
      <alignment horizontal="right" vertical="center"/>
    </xf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83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34" fillId="60" borderId="107" applyNumberFormat="0" applyProtection="0">
      <alignment vertical="center"/>
    </xf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9" fillId="48" borderId="0" applyNumberFormat="0" applyBorder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53" fillId="0" borderId="62" applyNumberFormat="0" applyFill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4" fontId="71" fillId="66" borderId="64">
      <alignment vertical="center"/>
    </xf>
    <xf numFmtId="4" fontId="35" fillId="60" borderId="64">
      <alignment vertical="center"/>
    </xf>
    <xf numFmtId="4" fontId="72" fillId="66" borderId="64">
      <alignment vertical="center"/>
    </xf>
    <xf numFmtId="4" fontId="34" fillId="66" borderId="64">
      <alignment horizontal="left" vertical="center" indent="1"/>
    </xf>
    <xf numFmtId="4" fontId="7" fillId="60" borderId="64">
      <alignment horizontal="left" vertical="center" indent="1"/>
    </xf>
    <xf numFmtId="4" fontId="34" fillId="67" borderId="64">
      <alignment horizontal="right" vertical="center"/>
    </xf>
    <xf numFmtId="4" fontId="34" fillId="67" borderId="64" applyNumberFormat="0" applyProtection="0">
      <alignment horizontal="right" vertical="center"/>
    </xf>
    <xf numFmtId="4" fontId="34" fillId="67" borderId="64">
      <alignment horizontal="right" vertical="center"/>
    </xf>
    <xf numFmtId="4" fontId="34" fillId="68" borderId="64">
      <alignment horizontal="right" vertical="center"/>
    </xf>
    <xf numFmtId="4" fontId="34" fillId="68" borderId="64" applyNumberFormat="0" applyProtection="0">
      <alignment horizontal="right" vertical="center"/>
    </xf>
    <xf numFmtId="4" fontId="34" fillId="68" borderId="64">
      <alignment horizontal="right" vertical="center"/>
    </xf>
    <xf numFmtId="4" fontId="34" fillId="69" borderId="64">
      <alignment horizontal="right" vertical="center"/>
    </xf>
    <xf numFmtId="4" fontId="34" fillId="69" borderId="64">
      <alignment horizontal="right" vertical="center"/>
    </xf>
    <xf numFmtId="4" fontId="34" fillId="69" borderId="64" applyNumberFormat="0" applyProtection="0">
      <alignment horizontal="right" vertical="center"/>
    </xf>
    <xf numFmtId="4" fontId="34" fillId="72" borderId="64">
      <alignment horizontal="right" vertical="center"/>
    </xf>
    <xf numFmtId="4" fontId="34" fillId="60" borderId="64" applyNumberFormat="0" applyProtection="0">
      <alignment vertical="center"/>
    </xf>
    <xf numFmtId="4" fontId="73" fillId="60" borderId="64" applyNumberFormat="0" applyProtection="0">
      <alignment vertical="center"/>
    </xf>
    <xf numFmtId="4" fontId="71" fillId="60" borderId="64">
      <alignment horizontal="left" vertical="center" indent="1"/>
    </xf>
    <xf numFmtId="4" fontId="7" fillId="63" borderId="64">
      <alignment horizontal="right" vertical="center"/>
    </xf>
    <xf numFmtId="4" fontId="73" fillId="64" borderId="64">
      <alignment horizontal="right" vertical="center"/>
    </xf>
    <xf numFmtId="4" fontId="35" fillId="64" borderId="64">
      <alignment horizontal="left" vertical="center" indent="1"/>
    </xf>
    <xf numFmtId="4" fontId="74" fillId="74" borderId="65" applyNumberFormat="0" applyFill="0" applyBorder="0" applyProtection="0">
      <alignment horizontal="left" vertical="center" indent="1"/>
    </xf>
    <xf numFmtId="4" fontId="75" fillId="64" borderId="64">
      <alignment horizontal="right" vertical="center"/>
    </xf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6" fillId="62" borderId="63" applyNumberFormat="0" applyFont="0" applyAlignment="0" applyProtection="0"/>
    <xf numFmtId="0" fontId="6" fillId="62" borderId="63" applyNumberFormat="0" applyFont="0" applyAlignment="0" applyProtection="0"/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35" fillId="64" borderId="64">
      <alignment horizontal="left" vertical="center" indent="1"/>
    </xf>
    <xf numFmtId="4" fontId="71" fillId="72" borderId="64">
      <alignment horizontal="left" vertical="center" indent="1"/>
    </xf>
    <xf numFmtId="4" fontId="71" fillId="72" borderId="64">
      <alignment horizontal="left" vertical="center" indent="1"/>
    </xf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31" fillId="0" borderId="66">
      <alignment horizontal="left" vertical="center"/>
    </xf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1" fillId="0" borderId="66">
      <alignment horizontal="left" vertical="center"/>
    </xf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1" fillId="0" borderId="66">
      <alignment horizontal="left" vertical="center"/>
    </xf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31" fillId="0" borderId="66">
      <alignment horizontal="left" vertical="center"/>
    </xf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4" fontId="7" fillId="63" borderId="64">
      <alignment horizontal="right" vertical="center"/>
    </xf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" fillId="63" borderId="72">
      <alignment horizontal="right" vertical="center"/>
    </xf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1" fillId="0" borderId="74">
      <alignment horizontal="left" vertical="center"/>
    </xf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1" fillId="0" borderId="81">
      <alignment horizontal="left" vertical="center"/>
    </xf>
    <xf numFmtId="0" fontId="51" fillId="58" borderId="103" applyNumberFormat="0" applyAlignment="0" applyProtection="0"/>
    <xf numFmtId="4" fontId="34" fillId="68" borderId="79" applyNumberFormat="0" applyProtection="0">
      <alignment horizontal="righ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4" fontId="73" fillId="60" borderId="86" applyNumberFormat="0" applyProtection="0">
      <alignment vertical="center"/>
    </xf>
    <xf numFmtId="0" fontId="31" fillId="0" borderId="81">
      <alignment horizontal="left" vertical="center"/>
    </xf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4" fontId="34" fillId="69" borderId="107" applyNumberFormat="0" applyProtection="0">
      <alignment horizontal="right" vertical="center"/>
    </xf>
    <xf numFmtId="0" fontId="48" fillId="45" borderId="104" applyNumberFormat="0" applyAlignment="0" applyProtection="0"/>
    <xf numFmtId="0" fontId="41" fillId="58" borderId="104" applyNumberFormat="0" applyAlignment="0" applyProtection="0"/>
    <xf numFmtId="4" fontId="7" fillId="63" borderId="93">
      <alignment horizontal="right" vertical="center"/>
    </xf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9" fontId="86" fillId="0" borderId="0" applyFont="0" applyFill="0" applyBorder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4" fontId="34" fillId="69" borderId="79" applyNumberFormat="0" applyProtection="0">
      <alignment horizontal="right" vertical="center"/>
    </xf>
    <xf numFmtId="0" fontId="41" fillId="58" borderId="76" applyNumberFormat="0" applyAlignment="0" applyProtection="0"/>
    <xf numFmtId="4" fontId="35" fillId="64" borderId="93">
      <alignment horizontal="left" vertical="center" indent="1"/>
    </xf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4" fontId="7" fillId="60" borderId="79">
      <alignment horizontal="left" vertical="center" indent="1"/>
    </xf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86" fillId="0" borderId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34" fillId="66" borderId="79">
      <alignment horizontal="left" vertical="center" indent="1"/>
    </xf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4" fontId="35" fillId="64" borderId="79">
      <alignment horizontal="left" vertical="center" indent="1"/>
    </xf>
    <xf numFmtId="0" fontId="41" fillId="58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4" fontId="34" fillId="66" borderId="79">
      <alignment horizontal="left" vertical="center" indent="1"/>
    </xf>
    <xf numFmtId="0" fontId="41" fillId="58" borderId="76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4" fontId="34" fillId="72" borderId="100">
      <alignment horizontal="right" vertical="center"/>
    </xf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6" fillId="62" borderId="99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53" fillId="0" borderId="91" applyNumberFormat="0" applyFill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6" fillId="62" borderId="92" applyNumberFormat="0" applyFon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9" fillId="48" borderId="0" applyNumberFormat="0" applyBorder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4" fontId="35" fillId="64" borderId="107">
      <alignment horizontal="left" vertical="center" indent="1"/>
    </xf>
    <xf numFmtId="0" fontId="48" fillId="45" borderId="76" applyNumberFormat="0" applyAlignment="0" applyProtection="0"/>
    <xf numFmtId="4" fontId="7" fillId="60" borderId="86">
      <alignment horizontal="left" vertical="center" indent="1"/>
    </xf>
    <xf numFmtId="0" fontId="53" fillId="0" borderId="77" applyNumberFormat="0" applyFill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4" fontId="34" fillId="64" borderId="93">
      <alignment horizontal="right" vertical="center"/>
    </xf>
    <xf numFmtId="0" fontId="51" fillId="58" borderId="103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9" fontId="86" fillId="0" borderId="0" applyFont="0" applyFill="0" applyBorder="0" applyAlignment="0" applyProtection="0"/>
    <xf numFmtId="4" fontId="71" fillId="66" borderId="79">
      <alignment vertical="center"/>
    </xf>
    <xf numFmtId="0" fontId="48" fillId="45" borderId="97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4" fontId="71" fillId="72" borderId="93">
      <alignment horizontal="left" vertical="center" indent="1"/>
    </xf>
    <xf numFmtId="0" fontId="48" fillId="45" borderId="90" applyNumberFormat="0" applyAlignment="0" applyProtection="0"/>
    <xf numFmtId="4" fontId="34" fillId="67" borderId="79">
      <alignment horizontal="right" vertical="center"/>
    </xf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4" fontId="35" fillId="60" borderId="107">
      <alignment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1" fillId="0" borderId="81">
      <alignment horizontal="left" vertical="center"/>
    </xf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53" fillId="0" borderId="84" applyNumberFormat="0" applyFill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4" fontId="71" fillId="66" borderId="79">
      <alignment vertical="center"/>
    </xf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53" fillId="0" borderId="105" applyNumberFormat="0" applyFill="0" applyAlignment="0" applyProtection="0"/>
    <xf numFmtId="0" fontId="41" fillId="58" borderId="76" applyNumberFormat="0" applyAlignment="0" applyProtection="0"/>
    <xf numFmtId="0" fontId="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4" fontId="7" fillId="63" borderId="93">
      <alignment horizontal="right" vertical="center"/>
    </xf>
    <xf numFmtId="0" fontId="48" fillId="45" borderId="76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4" fontId="35" fillId="64" borderId="86">
      <alignment horizontal="left" vertical="center" indent="1"/>
    </xf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7" fillId="63" borderId="107">
      <alignment horizontal="right" vertical="center"/>
    </xf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" fillId="63" borderId="93">
      <alignment horizontal="right" vertical="center"/>
    </xf>
    <xf numFmtId="0" fontId="31" fillId="0" borderId="109">
      <alignment horizontal="left" vertical="center"/>
    </xf>
    <xf numFmtId="0" fontId="48" fillId="45" borderId="97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86" fillId="0" borderId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4" fontId="71" fillId="72" borderId="93">
      <alignment horizontal="left" vertical="center" indent="1"/>
    </xf>
    <xf numFmtId="0" fontId="41" fillId="58" borderId="76" applyNumberForma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4" fontId="34" fillId="69" borderId="86">
      <alignment horizontal="right" vertical="center"/>
    </xf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4" fontId="73" fillId="64" borderId="79">
      <alignment horizontal="right" vertical="center"/>
    </xf>
    <xf numFmtId="0" fontId="51" fillId="58" borderId="96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4" fontId="34" fillId="64" borderId="100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68" borderId="86">
      <alignment horizontal="right" vertical="center"/>
    </xf>
    <xf numFmtId="0" fontId="6" fillId="62" borderId="85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4" fontId="34" fillId="67" borderId="107">
      <alignment horizontal="righ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3" fillId="0" borderId="77" applyNumberFormat="0" applyFill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9" fillId="48" borderId="0" applyNumberFormat="0" applyBorder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1" fillId="66" borderId="72">
      <alignment vertical="center"/>
    </xf>
    <xf numFmtId="4" fontId="35" fillId="60" borderId="72">
      <alignment vertical="center"/>
    </xf>
    <xf numFmtId="4" fontId="72" fillId="66" borderId="72">
      <alignment vertical="center"/>
    </xf>
    <xf numFmtId="4" fontId="34" fillId="66" borderId="72">
      <alignment horizontal="left" vertical="center" indent="1"/>
    </xf>
    <xf numFmtId="4" fontId="7" fillId="60" borderId="72">
      <alignment horizontal="left" vertical="center" indent="1"/>
    </xf>
    <xf numFmtId="4" fontId="34" fillId="67" borderId="72">
      <alignment horizontal="right" vertical="center"/>
    </xf>
    <xf numFmtId="4" fontId="34" fillId="67" borderId="72" applyNumberFormat="0" applyProtection="0">
      <alignment horizontal="right" vertical="center"/>
    </xf>
    <xf numFmtId="4" fontId="34" fillId="67" borderId="72">
      <alignment horizontal="right" vertical="center"/>
    </xf>
    <xf numFmtId="4" fontId="34" fillId="68" borderId="72">
      <alignment horizontal="right" vertical="center"/>
    </xf>
    <xf numFmtId="4" fontId="34" fillId="68" borderId="72" applyNumberFormat="0" applyProtection="0">
      <alignment horizontal="right" vertical="center"/>
    </xf>
    <xf numFmtId="4" fontId="34" fillId="68" borderId="72">
      <alignment horizontal="right" vertical="center"/>
    </xf>
    <xf numFmtId="4" fontId="34" fillId="69" borderId="72">
      <alignment horizontal="right" vertical="center"/>
    </xf>
    <xf numFmtId="4" fontId="34" fillId="69" borderId="72">
      <alignment horizontal="right" vertical="center"/>
    </xf>
    <xf numFmtId="4" fontId="34" fillId="69" borderId="72" applyNumberFormat="0" applyProtection="0">
      <alignment horizontal="right" vertical="center"/>
    </xf>
    <xf numFmtId="4" fontId="34" fillId="72" borderId="72">
      <alignment horizontal="right" vertical="center"/>
    </xf>
    <xf numFmtId="4" fontId="34" fillId="60" borderId="72" applyNumberFormat="0" applyProtection="0">
      <alignment vertical="center"/>
    </xf>
    <xf numFmtId="4" fontId="73" fillId="60" borderId="72" applyNumberFormat="0" applyProtection="0">
      <alignment vertical="center"/>
    </xf>
    <xf numFmtId="4" fontId="71" fillId="60" borderId="72">
      <alignment horizontal="left" vertical="center" indent="1"/>
    </xf>
    <xf numFmtId="4" fontId="7" fillId="63" borderId="72">
      <alignment horizontal="right" vertical="center"/>
    </xf>
    <xf numFmtId="4" fontId="73" fillId="64" borderId="72">
      <alignment horizontal="right" vertical="center"/>
    </xf>
    <xf numFmtId="4" fontId="35" fillId="64" borderId="72">
      <alignment horizontal="left" vertical="center" indent="1"/>
    </xf>
    <xf numFmtId="4" fontId="74" fillId="74" borderId="73" applyNumberFormat="0" applyFill="0" applyBorder="0" applyProtection="0">
      <alignment horizontal="left" vertical="center" indent="1"/>
    </xf>
    <xf numFmtId="4" fontId="75" fillId="64" borderId="72">
      <alignment horizontal="right" vertical="center"/>
    </xf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6" fillId="62" borderId="71" applyNumberFormat="0" applyFont="0" applyAlignment="0" applyProtection="0"/>
    <xf numFmtId="0" fontId="6" fillId="62" borderId="71" applyNumberFormat="0" applyFont="0" applyAlignment="0" applyProtection="0"/>
    <xf numFmtId="4" fontId="7" fillId="63" borderId="72">
      <alignment horizontal="right" vertical="center"/>
    </xf>
    <xf numFmtId="4" fontId="34" fillId="64" borderId="72">
      <alignment horizontal="right" vertical="center"/>
    </xf>
    <xf numFmtId="4" fontId="7" fillId="63" borderId="72">
      <alignment horizontal="right" vertical="center"/>
    </xf>
    <xf numFmtId="4" fontId="34" fillId="64" borderId="72">
      <alignment horizontal="right" vertical="center"/>
    </xf>
    <xf numFmtId="4" fontId="35" fillId="64" borderId="72">
      <alignment horizontal="left" vertical="center" indent="1"/>
    </xf>
    <xf numFmtId="4" fontId="71" fillId="72" borderId="72">
      <alignment horizontal="left" vertical="center" indent="1"/>
    </xf>
    <xf numFmtId="4" fontId="71" fillId="72" borderId="72">
      <alignment horizontal="left" vertical="center" indent="1"/>
    </xf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1" fillId="0" borderId="74">
      <alignment horizontal="left" vertical="center"/>
    </xf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1" fillId="0" borderId="74">
      <alignment horizontal="lef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1" fillId="0" borderId="74">
      <alignment horizontal="left" vertical="center"/>
    </xf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" fillId="63" borderId="72">
      <alignment horizontal="right" vertical="center"/>
    </xf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1" fillId="0" borderId="74">
      <alignment horizontal="left" vertical="center"/>
    </xf>
    <xf numFmtId="0" fontId="48" fillId="45" borderId="83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41" fillId="58" borderId="104" applyNumberFormat="0" applyAlignment="0" applyProtection="0"/>
    <xf numFmtId="0" fontId="53" fillId="0" borderId="77" applyNumberFormat="0" applyFill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71" fillId="66" borderId="107">
      <alignment vertical="center"/>
    </xf>
    <xf numFmtId="0" fontId="48" fillId="45" borderId="83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31" fillId="0" borderId="88">
      <alignment horizontal="left" vertical="center"/>
    </xf>
    <xf numFmtId="4" fontId="34" fillId="67" borderId="107" applyNumberFormat="0" applyProtection="0">
      <alignment horizontal="right" vertical="center"/>
    </xf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3" fillId="0" borderId="77" applyNumberFormat="0" applyFill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1" fillId="58" borderId="90" applyNumberFormat="0" applyAlignment="0" applyProtection="0"/>
    <xf numFmtId="0" fontId="31" fillId="0" borderId="81">
      <alignment horizontal="left" vertical="center"/>
    </xf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4" fontId="35" fillId="64" borderId="79">
      <alignment horizontal="left" vertical="center" indent="1"/>
    </xf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4" fontId="71" fillId="60" borderId="79">
      <alignment horizontal="left" vertical="center" indent="1"/>
    </xf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53" fillId="0" borderId="84" applyNumberFormat="0" applyFill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1" fillId="0" borderId="81">
      <alignment horizontal="left" vertical="center"/>
    </xf>
    <xf numFmtId="0" fontId="48" fillId="45" borderId="76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1" fillId="0" borderId="95">
      <alignment horizontal="left" vertical="center"/>
    </xf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4" fontId="34" fillId="72" borderId="86">
      <alignment horizontal="right" vertical="center"/>
    </xf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4" fontId="35" fillId="64" borderId="79">
      <alignment horizontal="left" vertical="center" indent="1"/>
    </xf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53" fillId="0" borderId="84" applyNumberFormat="0" applyFill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3" fillId="0" borderId="77" applyNumberFormat="0" applyFill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31" fillId="0" borderId="88">
      <alignment horizontal="left" vertical="center"/>
    </xf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4" fontId="34" fillId="67" borderId="79">
      <alignment horizontal="right" vertical="center"/>
    </xf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36" fillId="62" borderId="92" applyNumberFormat="0" applyFont="0" applyAlignment="0" applyProtection="0"/>
    <xf numFmtId="4" fontId="72" fillId="66" borderId="107">
      <alignment vertical="center"/>
    </xf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4" fontId="73" fillId="64" borderId="79">
      <alignment horizontal="right" vertical="center"/>
    </xf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4" fontId="71" fillId="72" borderId="79">
      <alignment horizontal="left" vertical="center" indent="1"/>
    </xf>
    <xf numFmtId="4" fontId="34" fillId="67" borderId="86">
      <alignment horizontal="right" vertical="center"/>
    </xf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3" fillId="0" borderId="105" applyNumberFormat="0" applyFill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9" fillId="48" borderId="0" applyNumberFormat="0" applyBorder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4" fontId="34" fillId="72" borderId="107">
      <alignment horizontal="right" vertical="center"/>
    </xf>
    <xf numFmtId="0" fontId="48" fillId="45" borderId="97" applyNumberFormat="0" applyAlignment="0" applyProtection="0"/>
    <xf numFmtId="4" fontId="34" fillId="72" borderId="79">
      <alignment horizontal="right" vertical="center"/>
    </xf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4" fontId="71" fillId="72" borderId="79">
      <alignment horizontal="left" vertical="center" indent="1"/>
    </xf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4" fontId="34" fillId="66" borderId="100">
      <alignment horizontal="left" vertical="center" indent="1"/>
    </xf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4" fontId="75" fillId="64" borderId="79">
      <alignment horizontal="right" vertical="center"/>
    </xf>
    <xf numFmtId="0" fontId="51" fillId="58" borderId="75" applyNumberFormat="0" applyAlignment="0" applyProtection="0"/>
    <xf numFmtId="0" fontId="48" fillId="45" borderId="83" applyNumberForma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" fillId="60" borderId="79">
      <alignment horizontal="left" vertical="center" indent="1"/>
    </xf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4" fontId="34" fillId="68" borderId="79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4" fontId="35" fillId="64" borderId="79">
      <alignment horizontal="left" vertical="center" indent="1"/>
    </xf>
    <xf numFmtId="0" fontId="41" fillId="58" borderId="83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4" fontId="34" fillId="72" borderId="107">
      <alignment horizontal="right" vertical="center"/>
    </xf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4" fontId="34" fillId="69" borderId="79">
      <alignment horizontal="right" vertical="center"/>
    </xf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53" fillId="0" borderId="77" applyNumberFormat="0" applyFill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53" fillId="0" borderId="77" applyNumberFormat="0" applyFill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4" fontId="34" fillId="68" borderId="79">
      <alignment horizontal="right" vertical="center"/>
    </xf>
    <xf numFmtId="0" fontId="51" fillId="58" borderId="89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103" applyNumberForma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31" fillId="0" borderId="81">
      <alignment horizontal="left" vertical="center"/>
    </xf>
    <xf numFmtId="0" fontId="51" fillId="58" borderId="75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3" fillId="0" borderId="77" applyNumberFormat="0" applyFill="0" applyAlignment="0" applyProtection="0"/>
    <xf numFmtId="0" fontId="51" fillId="58" borderId="75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8" fillId="45" borderId="97" applyNumberFormat="0" applyAlignment="0" applyProtection="0"/>
    <xf numFmtId="4" fontId="34" fillId="68" borderId="79">
      <alignment horizontal="right" vertical="center"/>
    </xf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4" fontId="73" fillId="60" borderId="79" applyNumberFormat="0" applyProtection="0">
      <alignment vertical="center"/>
    </xf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39" fillId="48" borderId="0" applyNumberFormat="0" applyBorder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4" fontId="75" fillId="64" borderId="107">
      <alignment horizontal="right" vertical="center"/>
    </xf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4" fontId="71" fillId="60" borderId="107">
      <alignment horizontal="left" vertical="center" indent="1"/>
    </xf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4" fontId="71" fillId="66" borderId="100">
      <alignment vertical="center"/>
    </xf>
    <xf numFmtId="4" fontId="35" fillId="64" borderId="86">
      <alignment horizontal="left" vertical="center" indent="1"/>
    </xf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4" fontId="35" fillId="60" borderId="100">
      <alignment vertical="center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4" fontId="34" fillId="68" borderId="100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3" fillId="0" borderId="84" applyNumberFormat="0" applyFill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31" fillId="0" borderId="81">
      <alignment horizontal="left" vertical="center"/>
    </xf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4" fontId="34" fillId="60" borderId="86" applyNumberFormat="0" applyProtection="0">
      <alignment vertical="center"/>
    </xf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6" fillId="62" borderId="92" applyNumberFormat="0" applyFon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4" fontId="34" fillId="68" borderId="100" applyNumberFormat="0" applyProtection="0">
      <alignment horizontal="righ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4" fontId="34" fillId="66" borderId="86">
      <alignment horizontal="left" vertical="center" indent="1"/>
    </xf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4" fontId="34" fillId="67" borderId="107">
      <alignment horizontal="right" vertical="center"/>
    </xf>
    <xf numFmtId="0" fontId="48" fillId="45" borderId="76" applyNumberFormat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75" fillId="64" borderId="100">
      <alignment horizontal="right" vertical="center"/>
    </xf>
    <xf numFmtId="0" fontId="31" fillId="0" borderId="81">
      <alignment horizontal="left" vertical="center"/>
    </xf>
    <xf numFmtId="4" fontId="7" fillId="63" borderId="79">
      <alignment horizontal="right" vertical="center"/>
    </xf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4" fontId="34" fillId="67" borderId="100" applyNumberFormat="0" applyProtection="0">
      <alignment horizontal="right" vertical="center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4" fontId="34" fillId="69" borderId="86" applyNumberFormat="0" applyProtection="0">
      <alignment horizontal="right" vertical="center"/>
    </xf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4" fontId="7" fillId="63" borderId="86">
      <alignment horizontal="right" vertical="center"/>
    </xf>
    <xf numFmtId="0" fontId="48" fillId="45" borderId="90" applyNumberFormat="0" applyAlignment="0" applyProtection="0"/>
    <xf numFmtId="0" fontId="41" fillId="58" borderId="90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4" fontId="35" fillId="60" borderId="79">
      <alignment vertical="center"/>
    </xf>
    <xf numFmtId="0" fontId="41" fillId="58" borderId="90" applyNumberFormat="0" applyAlignment="0" applyProtection="0"/>
    <xf numFmtId="0" fontId="36" fillId="62" borderId="85" applyNumberFormat="0" applyFont="0" applyAlignment="0" applyProtection="0"/>
    <xf numFmtId="4" fontId="71" fillId="72" borderId="100">
      <alignment horizontal="left" vertical="center" indent="1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4" fontId="73" fillId="64" borderId="86">
      <alignment horizontal="right" vertical="center"/>
    </xf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4" fontId="34" fillId="60" borderId="79" applyNumberFormat="0" applyProtection="0">
      <alignment vertical="center"/>
    </xf>
    <xf numFmtId="0" fontId="51" fillId="58" borderId="75" applyNumberFormat="0" applyAlignment="0" applyProtection="0"/>
    <xf numFmtId="0" fontId="53" fillId="0" borderId="77" applyNumberFormat="0" applyFill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4" fontId="34" fillId="67" borderId="79">
      <alignment horizontal="right" vertical="center"/>
    </xf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41" fillId="58" borderId="90" applyNumberFormat="0" applyAlignment="0" applyProtection="0"/>
    <xf numFmtId="4" fontId="7" fillId="63" borderId="100">
      <alignment horizontal="right" vertical="center"/>
    </xf>
    <xf numFmtId="0" fontId="41" fillId="58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3" fillId="0" borderId="98" applyNumberFormat="0" applyFill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1" fillId="0" borderId="88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4" fontId="34" fillId="67" borderId="79" applyNumberFormat="0" applyProtection="0">
      <alignment horizontal="right" vertical="center"/>
    </xf>
    <xf numFmtId="0" fontId="41" fillId="58" borderId="76" applyNumberFormat="0" applyAlignment="0" applyProtection="0"/>
    <xf numFmtId="0" fontId="41" fillId="58" borderId="104" applyNumberFormat="0" applyAlignment="0" applyProtection="0"/>
    <xf numFmtId="0" fontId="51" fillId="58" borderId="9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4" fontId="34" fillId="69" borderId="100" applyNumberFormat="0" applyProtection="0">
      <alignment horizontal="right" vertical="center"/>
    </xf>
    <xf numFmtId="0" fontId="41" fillId="58" borderId="97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4" fontId="34" fillId="67" borderId="86">
      <alignment horizontal="right" vertical="center"/>
    </xf>
    <xf numFmtId="0" fontId="48" fillId="45" borderId="97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4" fontId="7" fillId="63" borderId="86">
      <alignment horizontal="right" vertical="center"/>
    </xf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5" fillId="64" borderId="100">
      <alignment horizontal="left" vertical="center" indent="1"/>
    </xf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4" fontId="74" fillId="74" borderId="80" applyNumberFormat="0" applyFill="0" applyBorder="0" applyProtection="0">
      <alignment horizontal="left" vertical="center" indent="1"/>
    </xf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72" fillId="66" borderId="100">
      <alignment vertical="center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41" fillId="58" borderId="104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4" fontId="7" fillId="63" borderId="100">
      <alignment horizontal="right" vertical="center"/>
    </xf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69" borderId="100">
      <alignment horizontal="right" vertical="center"/>
    </xf>
    <xf numFmtId="0" fontId="51" fillId="58" borderId="9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4" fontId="34" fillId="68" borderId="86" applyNumberFormat="0" applyProtection="0">
      <alignment horizontal="right" vertical="center"/>
    </xf>
    <xf numFmtId="0" fontId="41" fillId="58" borderId="97" applyNumberFormat="0" applyAlignment="0" applyProtection="0"/>
    <xf numFmtId="0" fontId="36" fillId="62" borderId="106" applyNumberFormat="0" applyFont="0" applyAlignment="0" applyProtection="0"/>
    <xf numFmtId="4" fontId="73" fillId="64" borderId="100">
      <alignment horizontal="right" vertical="center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1" fillId="0" borderId="88">
      <alignment horizontal="left" vertical="center"/>
    </xf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4" fontId="34" fillId="60" borderId="79" applyNumberFormat="0" applyProtection="0">
      <alignment vertical="center"/>
    </xf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4" fontId="34" fillId="64" borderId="107">
      <alignment horizontal="right" vertical="center"/>
    </xf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85" applyNumberFormat="0" applyFon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86" fillId="0" borderId="0"/>
    <xf numFmtId="9" fontId="86" fillId="0" borderId="0" applyFont="0" applyFill="0" applyBorder="0" applyAlignment="0" applyProtection="0"/>
    <xf numFmtId="0" fontId="86" fillId="0" borderId="0"/>
    <xf numFmtId="0" fontId="31" fillId="0" borderId="81">
      <alignment horizontal="left" vertical="center"/>
    </xf>
    <xf numFmtId="0" fontId="41" fillId="58" borderId="97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36" fillId="62" borderId="92" applyNumberFormat="0" applyFont="0" applyAlignment="0" applyProtection="0"/>
    <xf numFmtId="0" fontId="31" fillId="0" borderId="95">
      <alignment horizontal="left" vertical="center"/>
    </xf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6" fillId="62" borderId="106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4" fontId="7" fillId="63" borderId="86">
      <alignment horizontal="right"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1" fillId="0" borderId="88">
      <alignment horizontal="left" vertical="center"/>
    </xf>
    <xf numFmtId="4" fontId="34" fillId="69" borderId="107">
      <alignment horizontal="right" vertical="center"/>
    </xf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1" fillId="58" borderId="104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7" applyNumberFormat="0" applyAlignment="0" applyProtection="0"/>
    <xf numFmtId="0" fontId="36" fillId="62" borderId="92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96" applyNumberFormat="0" applyAlignment="0" applyProtection="0"/>
    <xf numFmtId="0" fontId="53" fillId="0" borderId="98" applyNumberFormat="0" applyFill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3" fillId="0" borderId="98" applyNumberFormat="0" applyFill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9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1" fillId="0" borderId="95">
      <alignment horizontal="left" vertical="center"/>
    </xf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106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34" fillId="68" borderId="107">
      <alignment horizontal="right" vertical="center"/>
    </xf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6" fillId="62" borderId="106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1" fillId="58" borderId="90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4" fontId="34" fillId="64" borderId="107">
      <alignment horizontal="righ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9" fillId="48" borderId="0" applyNumberFormat="0" applyBorder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53" fillId="0" borderId="84" applyNumberFormat="0" applyFill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4" fontId="71" fillId="66" borderId="86">
      <alignment vertical="center"/>
    </xf>
    <xf numFmtId="4" fontId="35" fillId="60" borderId="86">
      <alignment vertical="center"/>
    </xf>
    <xf numFmtId="4" fontId="72" fillId="66" borderId="86">
      <alignment vertical="center"/>
    </xf>
    <xf numFmtId="4" fontId="34" fillId="66" borderId="86">
      <alignment horizontal="left" vertical="center" indent="1"/>
    </xf>
    <xf numFmtId="4" fontId="7" fillId="60" borderId="86">
      <alignment horizontal="left" vertical="center" indent="1"/>
    </xf>
    <xf numFmtId="4" fontId="34" fillId="67" borderId="86">
      <alignment horizontal="right" vertical="center"/>
    </xf>
    <xf numFmtId="4" fontId="34" fillId="67" borderId="86" applyNumberFormat="0" applyProtection="0">
      <alignment horizontal="right" vertical="center"/>
    </xf>
    <xf numFmtId="4" fontId="34" fillId="67" borderId="86">
      <alignment horizontal="right" vertical="center"/>
    </xf>
    <xf numFmtId="4" fontId="34" fillId="68" borderId="86">
      <alignment horizontal="right" vertical="center"/>
    </xf>
    <xf numFmtId="4" fontId="34" fillId="68" borderId="86" applyNumberFormat="0" applyProtection="0">
      <alignment horizontal="right" vertical="center"/>
    </xf>
    <xf numFmtId="4" fontId="34" fillId="68" borderId="86">
      <alignment horizontal="right" vertical="center"/>
    </xf>
    <xf numFmtId="4" fontId="34" fillId="69" borderId="86">
      <alignment horizontal="right" vertical="center"/>
    </xf>
    <xf numFmtId="4" fontId="34" fillId="69" borderId="86">
      <alignment horizontal="right" vertical="center"/>
    </xf>
    <xf numFmtId="4" fontId="34" fillId="69" borderId="86" applyNumberFormat="0" applyProtection="0">
      <alignment horizontal="right" vertical="center"/>
    </xf>
    <xf numFmtId="4" fontId="34" fillId="72" borderId="86">
      <alignment horizontal="right" vertical="center"/>
    </xf>
    <xf numFmtId="4" fontId="34" fillId="60" borderId="86" applyNumberFormat="0" applyProtection="0">
      <alignment vertical="center"/>
    </xf>
    <xf numFmtId="4" fontId="73" fillId="60" borderId="86" applyNumberFormat="0" applyProtection="0">
      <alignment vertical="center"/>
    </xf>
    <xf numFmtId="4" fontId="71" fillId="60" borderId="86">
      <alignment horizontal="left" vertical="center" indent="1"/>
    </xf>
    <xf numFmtId="4" fontId="7" fillId="63" borderId="86">
      <alignment horizontal="right" vertical="center"/>
    </xf>
    <xf numFmtId="4" fontId="73" fillId="64" borderId="86">
      <alignment horizontal="right" vertical="center"/>
    </xf>
    <xf numFmtId="4" fontId="35" fillId="64" borderId="86">
      <alignment horizontal="left" vertical="center" indent="1"/>
    </xf>
    <xf numFmtId="4" fontId="74" fillId="74" borderId="87" applyNumberFormat="0" applyFill="0" applyBorder="0" applyProtection="0">
      <alignment horizontal="left" vertical="center" indent="1"/>
    </xf>
    <xf numFmtId="4" fontId="75" fillId="64" borderId="86">
      <alignment horizontal="right"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6" fillId="62" borderId="85" applyNumberFormat="0" applyFont="0" applyAlignment="0" applyProtection="0"/>
    <xf numFmtId="0" fontId="6" fillId="62" borderId="85" applyNumberFormat="0" applyFont="0" applyAlignment="0" applyProtection="0"/>
    <xf numFmtId="4" fontId="7" fillId="63" borderId="86">
      <alignment horizontal="right" vertical="center"/>
    </xf>
    <xf numFmtId="4" fontId="34" fillId="64" borderId="86">
      <alignment horizontal="right" vertical="center"/>
    </xf>
    <xf numFmtId="4" fontId="7" fillId="63" borderId="86">
      <alignment horizontal="right" vertical="center"/>
    </xf>
    <xf numFmtId="4" fontId="34" fillId="64" borderId="86">
      <alignment horizontal="right" vertical="center"/>
    </xf>
    <xf numFmtId="4" fontId="35" fillId="64" borderId="86">
      <alignment horizontal="left" vertical="center" indent="1"/>
    </xf>
    <xf numFmtId="4" fontId="71" fillId="72" borderId="86">
      <alignment horizontal="left" vertical="center" indent="1"/>
    </xf>
    <xf numFmtId="4" fontId="71" fillId="72" borderId="86">
      <alignment horizontal="left" vertical="center" indent="1"/>
    </xf>
    <xf numFmtId="0" fontId="51" fillId="58" borderId="10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1" fillId="0" borderId="88">
      <alignment horizontal="left" vertical="center"/>
    </xf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1" fillId="0" borderId="88">
      <alignment horizontal="left" vertical="center"/>
    </xf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1" fillId="0" borderId="88">
      <alignment horizontal="left" vertical="center"/>
    </xf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1" fillId="0" borderId="88">
      <alignment horizontal="left" vertical="center"/>
    </xf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4" fontId="7" fillId="63" borderId="86">
      <alignment horizontal="right"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1" fillId="0" borderId="88">
      <alignment horizontal="left" vertical="center"/>
    </xf>
    <xf numFmtId="0" fontId="48" fillId="45" borderId="104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" fillId="63" borderId="93">
      <alignment horizontal="right" vertical="center"/>
    </xf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1" fillId="0" borderId="95">
      <alignment horizontal="left" vertical="center"/>
    </xf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53" fillId="0" borderId="105" applyNumberFormat="0" applyFill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4" fontId="34" fillId="68" borderId="107">
      <alignment horizontal="right" vertical="center"/>
    </xf>
    <xf numFmtId="0" fontId="36" fillId="62" borderId="99" applyNumberFormat="0" applyFont="0" applyAlignment="0" applyProtection="0"/>
    <xf numFmtId="0" fontId="53" fillId="0" borderId="98" applyNumberFormat="0" applyFill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53" fillId="0" borderId="105" applyNumberFormat="0" applyFill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31" fillId="0" borderId="102">
      <alignment horizontal="left" vertical="center"/>
    </xf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3" fillId="0" borderId="98" applyNumberFormat="0" applyFill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4" fontId="34" fillId="67" borderId="107">
      <alignment horizontal="right" vertical="center"/>
    </xf>
    <xf numFmtId="0" fontId="48" fillId="45" borderId="97" applyNumberForma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4" fontId="34" fillId="69" borderId="107">
      <alignment horizontal="right" vertical="center"/>
    </xf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4" fontId="34" fillId="67" borderId="107" applyNumberFormat="0" applyProtection="0">
      <alignment horizontal="right" vertical="center"/>
    </xf>
    <xf numFmtId="0" fontId="41" fillId="58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4" fontId="73" fillId="64" borderId="107">
      <alignment horizontal="right" vertical="center"/>
    </xf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3" fillId="0" borderId="98" applyNumberFormat="0" applyFill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53" fillId="0" borderId="91" applyNumberFormat="0" applyFill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1" fillId="66" borderId="93">
      <alignment vertical="center"/>
    </xf>
    <xf numFmtId="4" fontId="35" fillId="60" borderId="93">
      <alignment vertical="center"/>
    </xf>
    <xf numFmtId="4" fontId="72" fillId="66" borderId="93">
      <alignment vertical="center"/>
    </xf>
    <xf numFmtId="4" fontId="34" fillId="66" borderId="93">
      <alignment horizontal="left" vertical="center" indent="1"/>
    </xf>
    <xf numFmtId="4" fontId="7" fillId="60" borderId="93">
      <alignment horizontal="left" vertical="center" indent="1"/>
    </xf>
    <xf numFmtId="4" fontId="34" fillId="67" borderId="93">
      <alignment horizontal="right" vertical="center"/>
    </xf>
    <xf numFmtId="4" fontId="34" fillId="67" borderId="93" applyNumberFormat="0" applyProtection="0">
      <alignment horizontal="right" vertical="center"/>
    </xf>
    <xf numFmtId="4" fontId="34" fillId="67" borderId="93">
      <alignment horizontal="right" vertical="center"/>
    </xf>
    <xf numFmtId="4" fontId="34" fillId="68" borderId="93">
      <alignment horizontal="right" vertical="center"/>
    </xf>
    <xf numFmtId="4" fontId="34" fillId="68" borderId="93" applyNumberFormat="0" applyProtection="0">
      <alignment horizontal="right" vertical="center"/>
    </xf>
    <xf numFmtId="4" fontId="34" fillId="68" borderId="93">
      <alignment horizontal="right" vertical="center"/>
    </xf>
    <xf numFmtId="4" fontId="34" fillId="69" borderId="93">
      <alignment horizontal="right" vertical="center"/>
    </xf>
    <xf numFmtId="4" fontId="34" fillId="69" borderId="93">
      <alignment horizontal="right" vertical="center"/>
    </xf>
    <xf numFmtId="4" fontId="34" fillId="69" borderId="93" applyNumberFormat="0" applyProtection="0">
      <alignment horizontal="right" vertical="center"/>
    </xf>
    <xf numFmtId="4" fontId="34" fillId="72" borderId="93">
      <alignment horizontal="right" vertical="center"/>
    </xf>
    <xf numFmtId="4" fontId="34" fillId="60" borderId="93" applyNumberFormat="0" applyProtection="0">
      <alignment vertical="center"/>
    </xf>
    <xf numFmtId="4" fontId="73" fillId="60" borderId="93" applyNumberFormat="0" applyProtection="0">
      <alignment vertical="center"/>
    </xf>
    <xf numFmtId="4" fontId="71" fillId="60" borderId="93">
      <alignment horizontal="left" vertical="center" indent="1"/>
    </xf>
    <xf numFmtId="4" fontId="7" fillId="63" borderId="93">
      <alignment horizontal="right" vertical="center"/>
    </xf>
    <xf numFmtId="4" fontId="73" fillId="64" borderId="93">
      <alignment horizontal="right" vertical="center"/>
    </xf>
    <xf numFmtId="4" fontId="35" fillId="64" borderId="93">
      <alignment horizontal="left" vertical="center" indent="1"/>
    </xf>
    <xf numFmtId="4" fontId="74" fillId="74" borderId="94" applyNumberFormat="0" applyFill="0" applyBorder="0" applyProtection="0">
      <alignment horizontal="left" vertical="center" indent="1"/>
    </xf>
    <xf numFmtId="4" fontId="75" fillId="64" borderId="93">
      <alignment horizontal="right" vertical="center"/>
    </xf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6" fillId="62" borderId="92" applyNumberFormat="0" applyFont="0" applyAlignment="0" applyProtection="0"/>
    <xf numFmtId="0" fontId="6" fillId="62" borderId="92" applyNumberFormat="0" applyFont="0" applyAlignment="0" applyProtection="0"/>
    <xf numFmtId="4" fontId="7" fillId="63" borderId="93">
      <alignment horizontal="right" vertical="center"/>
    </xf>
    <xf numFmtId="4" fontId="34" fillId="64" borderId="93">
      <alignment horizontal="right" vertical="center"/>
    </xf>
    <xf numFmtId="4" fontId="7" fillId="63" borderId="93">
      <alignment horizontal="right" vertical="center"/>
    </xf>
    <xf numFmtId="4" fontId="34" fillId="64" borderId="93">
      <alignment horizontal="right" vertical="center"/>
    </xf>
    <xf numFmtId="4" fontId="35" fillId="64" borderId="93">
      <alignment horizontal="left" vertical="center" indent="1"/>
    </xf>
    <xf numFmtId="4" fontId="71" fillId="72" borderId="93">
      <alignment horizontal="left" vertical="center" indent="1"/>
    </xf>
    <xf numFmtId="4" fontId="71" fillId="72" borderId="93">
      <alignment horizontal="left" vertical="center" indent="1"/>
    </xf>
    <xf numFmtId="0" fontId="39" fillId="48" borderId="0" applyNumberFormat="0" applyBorder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1" fillId="0" borderId="95">
      <alignment horizontal="left" vertical="center"/>
    </xf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1" fillId="0" borderId="95">
      <alignment horizontal="left" vertical="center"/>
    </xf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1" fillId="0" borderId="95">
      <alignment horizontal="left" vertical="center"/>
    </xf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1" fillId="0" borderId="95">
      <alignment horizontal="left" vertical="center"/>
    </xf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" fillId="63" borderId="93">
      <alignment horizontal="right" vertical="center"/>
    </xf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1" fillId="0" borderId="95">
      <alignment horizontal="left"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4" fontId="7" fillId="63" borderId="100">
      <alignment horizontal="right" vertical="center"/>
    </xf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72" fillId="66" borderId="107">
      <alignment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4" fontId="34" fillId="69" borderId="107">
      <alignment horizontal="righ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4" fontId="7" fillId="63" borderId="107">
      <alignment horizontal="right" vertical="center"/>
    </xf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1" fillId="72" borderId="107">
      <alignment horizontal="left" vertical="center" indent="1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71" fillId="60" borderId="107">
      <alignment horizontal="left" vertical="center" indent="1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34" fillId="68" borderId="107">
      <alignment horizontal="right"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9" fillId="48" borderId="0" applyNumberFormat="0" applyBorder="0" applyAlignment="0" applyProtection="0"/>
    <xf numFmtId="4" fontId="73" fillId="64" borderId="107">
      <alignment horizontal="righ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3" fillId="0" borderId="98" applyNumberFormat="0" applyFill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4" fontId="71" fillId="66" borderId="100">
      <alignment vertical="center"/>
    </xf>
    <xf numFmtId="4" fontId="35" fillId="60" borderId="100">
      <alignment vertical="center"/>
    </xf>
    <xf numFmtId="4" fontId="72" fillId="66" borderId="100">
      <alignment vertical="center"/>
    </xf>
    <xf numFmtId="4" fontId="34" fillId="66" borderId="100">
      <alignment horizontal="left" vertical="center" indent="1"/>
    </xf>
    <xf numFmtId="4" fontId="7" fillId="60" borderId="100">
      <alignment horizontal="left" vertical="center" indent="1"/>
    </xf>
    <xf numFmtId="4" fontId="34" fillId="67" borderId="100">
      <alignment horizontal="right" vertical="center"/>
    </xf>
    <xf numFmtId="4" fontId="34" fillId="67" borderId="100" applyNumberFormat="0" applyProtection="0">
      <alignment horizontal="right" vertical="center"/>
    </xf>
    <xf numFmtId="4" fontId="34" fillId="67" borderId="100">
      <alignment horizontal="right" vertical="center"/>
    </xf>
    <xf numFmtId="4" fontId="34" fillId="68" borderId="100">
      <alignment horizontal="right" vertical="center"/>
    </xf>
    <xf numFmtId="4" fontId="34" fillId="68" borderId="100" applyNumberFormat="0" applyProtection="0">
      <alignment horizontal="right" vertical="center"/>
    </xf>
    <xf numFmtId="4" fontId="34" fillId="68" borderId="100">
      <alignment horizontal="right" vertical="center"/>
    </xf>
    <xf numFmtId="4" fontId="34" fillId="69" borderId="100">
      <alignment horizontal="right" vertical="center"/>
    </xf>
    <xf numFmtId="4" fontId="34" fillId="69" borderId="100">
      <alignment horizontal="right" vertical="center"/>
    </xf>
    <xf numFmtId="4" fontId="34" fillId="69" borderId="100" applyNumberFormat="0" applyProtection="0">
      <alignment horizontal="right" vertical="center"/>
    </xf>
    <xf numFmtId="4" fontId="34" fillId="72" borderId="100">
      <alignment horizontal="right" vertical="center"/>
    </xf>
    <xf numFmtId="4" fontId="34" fillId="60" borderId="100" applyNumberFormat="0" applyProtection="0">
      <alignment vertical="center"/>
    </xf>
    <xf numFmtId="4" fontId="73" fillId="60" borderId="100" applyNumberFormat="0" applyProtection="0">
      <alignment vertical="center"/>
    </xf>
    <xf numFmtId="4" fontId="71" fillId="60" borderId="100">
      <alignment horizontal="left" vertical="center" indent="1"/>
    </xf>
    <xf numFmtId="4" fontId="7" fillId="63" borderId="100">
      <alignment horizontal="right" vertical="center"/>
    </xf>
    <xf numFmtId="4" fontId="73" fillId="64" borderId="100">
      <alignment horizontal="right" vertical="center"/>
    </xf>
    <xf numFmtId="4" fontId="35" fillId="64" borderId="100">
      <alignment horizontal="left" vertical="center" indent="1"/>
    </xf>
    <xf numFmtId="4" fontId="74" fillId="74" borderId="101" applyNumberFormat="0" applyFill="0" applyBorder="0" applyProtection="0">
      <alignment horizontal="left" vertical="center" indent="1"/>
    </xf>
    <xf numFmtId="4" fontId="75" fillId="64" borderId="100">
      <alignment horizontal="right" vertical="center"/>
    </xf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6" fillId="62" borderId="99" applyNumberFormat="0" applyFont="0" applyAlignment="0" applyProtection="0"/>
    <xf numFmtId="0" fontId="6" fillId="62" borderId="99" applyNumberFormat="0" applyFont="0" applyAlignment="0" applyProtection="0"/>
    <xf numFmtId="4" fontId="7" fillId="63" borderId="100">
      <alignment horizontal="right" vertical="center"/>
    </xf>
    <xf numFmtId="4" fontId="34" fillId="64" borderId="100">
      <alignment horizontal="right" vertical="center"/>
    </xf>
    <xf numFmtId="4" fontId="7" fillId="63" borderId="100">
      <alignment horizontal="right" vertical="center"/>
    </xf>
    <xf numFmtId="4" fontId="34" fillId="64" borderId="100">
      <alignment horizontal="right" vertical="center"/>
    </xf>
    <xf numFmtId="4" fontId="35" fillId="64" borderId="100">
      <alignment horizontal="left" vertical="center" indent="1"/>
    </xf>
    <xf numFmtId="4" fontId="71" fillId="72" borderId="100">
      <alignment horizontal="left" vertical="center" indent="1"/>
    </xf>
    <xf numFmtId="4" fontId="71" fillId="72" borderId="100">
      <alignment horizontal="left" vertical="center" indent="1"/>
    </xf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1" fillId="0" borderId="102">
      <alignment horizontal="left" vertical="center"/>
    </xf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1" fillId="0" borderId="102">
      <alignment horizontal="left" vertical="center"/>
    </xf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1" fillId="0" borderId="102">
      <alignment horizontal="left" vertical="center"/>
    </xf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4" fontId="7" fillId="63" borderId="100">
      <alignment horizontal="right" vertical="center"/>
    </xf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71" fillId="66" borderId="107">
      <alignment vertical="center"/>
    </xf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" fillId="63" borderId="107">
      <alignment horizontal="right" vertical="center"/>
    </xf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4" fontId="34" fillId="60" borderId="107" applyNumberFormat="0" applyProtection="0">
      <alignment vertical="center"/>
    </xf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4" fontId="74" fillId="74" borderId="108" applyNumberFormat="0" applyFill="0" applyBorder="0" applyProtection="0">
      <alignment horizontal="left" vertical="center" indent="1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3" fillId="0" borderId="105" applyNumberFormat="0" applyFill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34" fillId="64" borderId="107">
      <alignment horizontal="right" vertical="center"/>
    </xf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7" fillId="60" borderId="107">
      <alignment horizontal="left" vertical="center" indent="1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4" fontId="34" fillId="69" borderId="107" applyNumberFormat="0" applyProtection="0">
      <alignment horizontal="righ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35" fillId="60" borderId="107">
      <alignment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4" fontId="7" fillId="60" borderId="107">
      <alignment horizontal="left" vertical="center" indent="1"/>
    </xf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35" fillId="64" borderId="107">
      <alignment horizontal="left" vertical="center" indent="1"/>
    </xf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" fillId="63" borderId="107">
      <alignment horizontal="right"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34" fillId="69" borderId="107">
      <alignment horizontal="righ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4" fontId="71" fillId="72" borderId="107">
      <alignment horizontal="left" vertical="center" indent="1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4" fontId="34" fillId="67" borderId="107">
      <alignment horizontal="right" vertical="center"/>
    </xf>
    <xf numFmtId="0" fontId="31" fillId="0" borderId="109">
      <alignment horizontal="left" vertical="center"/>
    </xf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34" fillId="66" borderId="107">
      <alignment horizontal="left" vertical="center" indent="1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4" fontId="73" fillId="60" borderId="107" applyNumberFormat="0" applyProtection="0">
      <alignment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74" fillId="74" borderId="108" applyNumberFormat="0" applyFill="0" applyBorder="0" applyProtection="0">
      <alignment horizontal="left" vertical="center" indent="1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4" fontId="35" fillId="64" borderId="107">
      <alignment horizontal="left" vertical="center" indent="1"/>
    </xf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34" fillId="68" borderId="107" applyNumberFormat="0" applyProtection="0">
      <alignment horizontal="right" vertical="center"/>
    </xf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35" fillId="64" borderId="107">
      <alignment horizontal="left" vertical="center" indent="1"/>
    </xf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4" fontId="71" fillId="72" borderId="107">
      <alignment horizontal="left" vertical="center" indent="1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2" fillId="0" borderId="0"/>
    <xf numFmtId="41" fontId="61" fillId="0" borderId="0" applyFont="0" applyFill="0" applyBorder="0" applyAlignment="0" applyProtection="0"/>
    <xf numFmtId="0" fontId="6" fillId="0" borderId="0"/>
    <xf numFmtId="0" fontId="87" fillId="0" borderId="0"/>
    <xf numFmtId="0" fontId="27" fillId="26" borderId="0" applyNumberFormat="0" applyBorder="0" applyAlignment="0" applyProtection="0"/>
    <xf numFmtId="0" fontId="6" fillId="0" borderId="0"/>
    <xf numFmtId="0" fontId="8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37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3" fillId="0" borderId="0"/>
    <xf numFmtId="0" fontId="8" fillId="0" borderId="0"/>
  </cellStyleXfs>
  <cellXfs count="3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44" fontId="3" fillId="0" borderId="0" xfId="1" applyFont="1"/>
    <xf numFmtId="0" fontId="6" fillId="2" borderId="1" xfId="6" applyFont="1" applyFill="1" applyBorder="1" applyAlignment="1" applyProtection="1">
      <alignment horizontal="center"/>
      <protection locked="0"/>
    </xf>
    <xf numFmtId="0" fontId="6" fillId="2" borderId="1" xfId="7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10" fillId="0" borderId="0" xfId="0" applyFont="1"/>
    <xf numFmtId="0" fontId="9" fillId="2" borderId="2" xfId="3" applyFont="1" applyFill="1" applyBorder="1" applyAlignment="1" applyProtection="1">
      <alignment horizontal="left" vertical="top"/>
      <protection locked="0"/>
    </xf>
    <xf numFmtId="0" fontId="9" fillId="2" borderId="2" xfId="3" applyFont="1" applyFill="1" applyBorder="1" applyAlignment="1" applyProtection="1">
      <alignment vertical="center"/>
      <protection locked="0"/>
    </xf>
    <xf numFmtId="0" fontId="5" fillId="2" borderId="2" xfId="3" applyFill="1" applyBorder="1" applyAlignment="1" applyProtection="1">
      <alignment horizontal="left" vertical="top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164" fontId="4" fillId="6" borderId="1" xfId="1" applyNumberFormat="1" applyFont="1" applyFill="1" applyBorder="1" applyAlignment="1">
      <alignment vertical="top"/>
    </xf>
    <xf numFmtId="0" fontId="14" fillId="2" borderId="2" xfId="3" applyFont="1" applyFill="1" applyBorder="1" applyAlignment="1" applyProtection="1">
      <alignment horizontal="left" vertical="top"/>
      <protection locked="0"/>
    </xf>
    <xf numFmtId="0" fontId="14" fillId="2" borderId="11" xfId="3" applyFont="1" applyFill="1" applyBorder="1" applyAlignment="1" applyProtection="1">
      <alignment horizontal="left" vertical="top"/>
      <protection locked="0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6" fillId="2" borderId="1" xfId="1" applyFont="1" applyFill="1" applyBorder="1" applyAlignment="1" applyProtection="1">
      <alignment horizontal="right" vertical="top"/>
      <protection locked="0"/>
    </xf>
    <xf numFmtId="44" fontId="6" fillId="2" borderId="1" xfId="1" applyFont="1" applyFill="1" applyBorder="1" applyAlignment="1" applyProtection="1">
      <alignment vertical="top"/>
      <protection locked="0"/>
    </xf>
    <xf numFmtId="44" fontId="6" fillId="2" borderId="1" xfId="1" applyFont="1" applyFill="1" applyBorder="1" applyAlignment="1" applyProtection="1">
      <alignment horizontal="center" vertical="top"/>
      <protection locked="0"/>
    </xf>
    <xf numFmtId="0" fontId="5" fillId="2" borderId="11" xfId="3" applyFill="1" applyBorder="1" applyAlignment="1" applyProtection="1">
      <alignment horizontal="left" vertical="top"/>
      <protection locked="0"/>
    </xf>
    <xf numFmtId="0" fontId="9" fillId="2" borderId="11" xfId="3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3" fillId="0" borderId="0" xfId="0" applyFont="1" applyAlignment="1">
      <alignment wrapText="1"/>
    </xf>
    <xf numFmtId="44" fontId="0" fillId="0" borderId="0" xfId="1" applyFont="1" applyFill="1" applyAlignment="1">
      <alignment vertical="top"/>
    </xf>
    <xf numFmtId="0" fontId="5" fillId="0" borderId="11" xfId="3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1" xfId="4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3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4" fontId="1" fillId="2" borderId="1" xfId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44" fontId="1" fillId="0" borderId="1" xfId="1" applyFont="1" applyFill="1" applyBorder="1" applyAlignment="1" applyProtection="1">
      <alignment horizontal="center" vertical="top"/>
      <protection locked="0"/>
    </xf>
    <xf numFmtId="44" fontId="1" fillId="2" borderId="1" xfId="1" applyFont="1" applyFill="1" applyBorder="1" applyAlignment="1" applyProtection="1">
      <alignment vertical="top"/>
    </xf>
    <xf numFmtId="10" fontId="1" fillId="2" borderId="1" xfId="2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4" fontId="1" fillId="2" borderId="16" xfId="1" applyFont="1" applyFill="1" applyBorder="1" applyAlignment="1">
      <alignment vertical="top"/>
    </xf>
    <xf numFmtId="44" fontId="1" fillId="2" borderId="1" xfId="1" applyFont="1" applyFill="1" applyBorder="1" applyAlignment="1">
      <alignment horizontal="center" vertical="top"/>
    </xf>
    <xf numFmtId="44" fontId="1" fillId="2" borderId="1" xfId="1" applyFont="1" applyFill="1" applyBorder="1" applyAlignment="1" applyProtection="1">
      <alignment horizontal="left" vertical="top" wrapText="1"/>
      <protection locked="0"/>
    </xf>
    <xf numFmtId="0" fontId="5" fillId="2" borderId="1" xfId="3" applyFill="1" applyBorder="1" applyAlignment="1" applyProtection="1">
      <alignment horizontal="left" vertical="top"/>
      <protection locked="0"/>
    </xf>
    <xf numFmtId="3" fontId="1" fillId="2" borderId="18" xfId="0" applyNumberFormat="1" applyFont="1" applyFill="1" applyBorder="1" applyAlignment="1" applyProtection="1">
      <alignment horizontal="left" vertical="top"/>
      <protection locked="0"/>
    </xf>
    <xf numFmtId="0" fontId="9" fillId="7" borderId="2" xfId="3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6" xfId="0" applyFont="1" applyFill="1" applyBorder="1" applyAlignment="1">
      <alignment horizontal="center" vertical="top"/>
    </xf>
    <xf numFmtId="44" fontId="1" fillId="2" borderId="11" xfId="1" applyFont="1" applyFill="1" applyBorder="1" applyAlignment="1">
      <alignment horizontal="center" vertical="top"/>
    </xf>
    <xf numFmtId="165" fontId="1" fillId="2" borderId="6" xfId="1" applyNumberFormat="1" applyFont="1" applyFill="1" applyBorder="1" applyAlignment="1" applyProtection="1">
      <alignment horizontal="center" vertical="top"/>
      <protection locked="0"/>
    </xf>
    <xf numFmtId="3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6" xfId="3" applyFill="1" applyBorder="1" applyAlignment="1" applyProtection="1">
      <alignment horizontal="left" vertical="top"/>
      <protection locked="0"/>
    </xf>
    <xf numFmtId="3" fontId="1" fillId="2" borderId="11" xfId="0" applyNumberFormat="1" applyFont="1" applyFill="1" applyBorder="1" applyAlignment="1" applyProtection="1">
      <alignment horizontal="center" vertical="top"/>
      <protection locked="0"/>
    </xf>
    <xf numFmtId="0" fontId="5" fillId="7" borderId="2" xfId="3" applyFill="1" applyBorder="1" applyAlignment="1" applyProtection="1">
      <alignment horizontal="left" vertical="top"/>
      <protection locked="0"/>
    </xf>
    <xf numFmtId="10" fontId="1" fillId="2" borderId="1" xfId="2" applyNumberFormat="1" applyFont="1" applyFill="1" applyBorder="1" applyProtection="1">
      <protection locked="0"/>
    </xf>
    <xf numFmtId="0" fontId="1" fillId="0" borderId="4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1" fillId="2" borderId="13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1" fillId="7" borderId="1" xfId="0" applyFont="1" applyFill="1" applyBorder="1" applyAlignment="1" applyProtection="1">
      <alignment horizontal="left" vertical="top" wrapText="1"/>
      <protection locked="0"/>
    </xf>
    <xf numFmtId="44" fontId="1" fillId="2" borderId="13" xfId="1" applyFont="1" applyFill="1" applyBorder="1" applyAlignment="1" applyProtection="1">
      <alignment horizontal="left" vertical="top" wrapText="1"/>
      <protection locked="0"/>
    </xf>
    <xf numFmtId="6" fontId="1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45" xfId="0" applyFont="1" applyFill="1" applyBorder="1" applyAlignment="1">
      <alignment vertical="top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10" fontId="1" fillId="2" borderId="1" xfId="2" applyNumberFormat="1" applyFont="1" applyFill="1" applyBorder="1"/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3" fontId="1" fillId="65" borderId="5" xfId="0" applyNumberFormat="1" applyFont="1" applyFill="1" applyBorder="1" applyAlignment="1">
      <alignment horizontal="center" wrapText="1"/>
    </xf>
    <xf numFmtId="3" fontId="1" fillId="65" borderId="12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3" fontId="1" fillId="65" borderId="1" xfId="0" applyNumberFormat="1" applyFont="1" applyFill="1" applyBorder="1" applyAlignment="1">
      <alignment horizontal="center" wrapText="1"/>
    </xf>
    <xf numFmtId="3" fontId="1" fillId="65" borderId="13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wrapText="1"/>
    </xf>
    <xf numFmtId="3" fontId="1" fillId="65" borderId="8" xfId="0" applyNumberFormat="1" applyFont="1" applyFill="1" applyBorder="1" applyAlignment="1">
      <alignment horizontal="center" wrapText="1"/>
    </xf>
    <xf numFmtId="3" fontId="1" fillId="65" borderId="14" xfId="0" applyNumberFormat="1" applyFont="1" applyFill="1" applyBorder="1" applyAlignment="1">
      <alignment horizontal="center" wrapText="1"/>
    </xf>
    <xf numFmtId="0" fontId="1" fillId="0" borderId="46" xfId="0" quotePrefix="1" applyFont="1" applyBorder="1" applyAlignment="1">
      <alignment horizontal="center" wrapText="1"/>
    </xf>
    <xf numFmtId="0" fontId="1" fillId="0" borderId="8" xfId="0" quotePrefix="1" applyFont="1" applyBorder="1" applyAlignment="1">
      <alignment horizontal="center" wrapText="1"/>
    </xf>
    <xf numFmtId="3" fontId="1" fillId="65" borderId="6" xfId="0" applyNumberFormat="1" applyFont="1" applyFill="1" applyBorder="1" applyAlignment="1">
      <alignment horizontal="center" wrapText="1"/>
    </xf>
    <xf numFmtId="3" fontId="1" fillId="65" borderId="11" xfId="0" applyNumberFormat="1" applyFont="1" applyFill="1" applyBorder="1" applyAlignment="1">
      <alignment horizontal="center" wrapText="1"/>
    </xf>
    <xf numFmtId="3" fontId="1" fillId="65" borderId="9" xfId="0" applyNumberFormat="1" applyFont="1" applyFill="1" applyBorder="1" applyAlignment="1">
      <alignment horizontal="center" wrapText="1"/>
    </xf>
    <xf numFmtId="0" fontId="1" fillId="0" borderId="0" xfId="0" applyFont="1"/>
    <xf numFmtId="0" fontId="1" fillId="0" borderId="43" xfId="0" applyFont="1" applyBorder="1" applyAlignment="1" applyProtection="1">
      <alignment vertical="top" wrapText="1"/>
      <protection locked="0"/>
    </xf>
    <xf numFmtId="44" fontId="1" fillId="2" borderId="1" xfId="1" applyFont="1" applyFill="1" applyBorder="1"/>
    <xf numFmtId="0" fontId="9" fillId="2" borderId="16" xfId="3" applyFont="1" applyFill="1" applyBorder="1" applyAlignment="1" applyProtection="1">
      <alignment horizontal="left" vertical="top"/>
      <protection locked="0"/>
    </xf>
    <xf numFmtId="10" fontId="1" fillId="2" borderId="1" xfId="2" applyNumberFormat="1" applyFont="1" applyFill="1" applyBorder="1" applyAlignment="1" applyProtection="1">
      <alignment horizontal="right" vertical="top"/>
    </xf>
    <xf numFmtId="0" fontId="6" fillId="2" borderId="1" xfId="0" applyFont="1" applyFill="1" applyBorder="1" applyAlignment="1" applyProtection="1">
      <alignment vertical="top"/>
      <protection locked="0"/>
    </xf>
    <xf numFmtId="167" fontId="6" fillId="2" borderId="21" xfId="0" applyNumberFormat="1" applyFont="1" applyFill="1" applyBorder="1" applyAlignment="1" applyProtection="1">
      <alignment vertical="top"/>
      <protection locked="0"/>
    </xf>
    <xf numFmtId="10" fontId="1" fillId="0" borderId="1" xfId="2" applyNumberFormat="1" applyFont="1" applyBorder="1"/>
    <xf numFmtId="44" fontId="1" fillId="0" borderId="1" xfId="1" applyFont="1" applyBorder="1"/>
    <xf numFmtId="44" fontId="1" fillId="2" borderId="11" xfId="1" applyFont="1" applyFill="1" applyBorder="1" applyAlignment="1" applyProtection="1">
      <alignment horizontal="center" vertical="top"/>
      <protection locked="0"/>
    </xf>
    <xf numFmtId="8" fontId="1" fillId="0" borderId="1" xfId="1" applyNumberFormat="1" applyFont="1" applyFill="1" applyBorder="1" applyAlignment="1" applyProtection="1">
      <alignment horizontal="center" vertical="top"/>
      <protection locked="0"/>
    </xf>
    <xf numFmtId="0" fontId="14" fillId="7" borderId="2" xfId="3" applyFont="1" applyFill="1" applyBorder="1" applyAlignment="1" applyProtection="1">
      <alignment horizontal="left" vertical="top"/>
      <protection locked="0"/>
    </xf>
    <xf numFmtId="44" fontId="1" fillId="7" borderId="1" xfId="0" applyNumberFormat="1" applyFont="1" applyFill="1" applyBorder="1" applyAlignment="1">
      <alignment horizontal="center" vertical="top"/>
    </xf>
    <xf numFmtId="44" fontId="1" fillId="7" borderId="1" xfId="1" applyFont="1" applyFill="1" applyBorder="1" applyAlignment="1" applyProtection="1">
      <alignment horizontal="center" vertical="top"/>
    </xf>
    <xf numFmtId="0" fontId="14" fillId="2" borderId="59" xfId="3" applyFont="1" applyFill="1" applyBorder="1" applyAlignment="1" applyProtection="1">
      <alignment horizontal="left" vertical="top"/>
      <protection locked="0"/>
    </xf>
    <xf numFmtId="44" fontId="1" fillId="7" borderId="2" xfId="1" applyFont="1" applyFill="1" applyBorder="1" applyAlignment="1">
      <alignment horizontal="center" vertical="top"/>
    </xf>
    <xf numFmtId="165" fontId="1" fillId="7" borderId="11" xfId="1" applyNumberFormat="1" applyFont="1" applyFill="1" applyBorder="1" applyAlignment="1">
      <alignment horizontal="center" vertical="top"/>
    </xf>
    <xf numFmtId="165" fontId="1" fillId="7" borderId="60" xfId="1" applyNumberFormat="1" applyFont="1" applyFill="1" applyBorder="1" applyAlignment="1" applyProtection="1">
      <alignment horizontal="center" vertical="top"/>
      <protection locked="0"/>
    </xf>
    <xf numFmtId="44" fontId="1" fillId="7" borderId="2" xfId="1" applyFont="1" applyFill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8" fontId="1" fillId="2" borderId="1" xfId="1" applyNumberFormat="1" applyFont="1" applyFill="1" applyBorder="1" applyAlignment="1" applyProtection="1">
      <alignment horizontal="center" vertical="top"/>
      <protection locked="0"/>
    </xf>
    <xf numFmtId="10" fontId="1" fillId="2" borderId="1" xfId="2" applyNumberFormat="1" applyFont="1" applyFill="1" applyBorder="1" applyAlignment="1" applyProtection="1">
      <alignment horizontal="center" vertical="top"/>
    </xf>
    <xf numFmtId="0" fontId="5" fillId="6" borderId="2" xfId="3" applyFill="1" applyBorder="1" applyAlignment="1" applyProtection="1">
      <alignment horizontal="left" vertical="top"/>
      <protection locked="0"/>
    </xf>
    <xf numFmtId="166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3" fontId="5" fillId="2" borderId="11" xfId="3" applyNumberFormat="1" applyFill="1" applyBorder="1" applyAlignment="1" applyProtection="1">
      <alignment horizontal="left" vertical="top"/>
      <protection locked="0"/>
    </xf>
    <xf numFmtId="0" fontId="6" fillId="7" borderId="1" xfId="0" applyFont="1" applyFill="1" applyBorder="1" applyAlignment="1">
      <alignment vertical="top" wrapText="1"/>
    </xf>
    <xf numFmtId="165" fontId="85" fillId="7" borderId="1" xfId="1" applyNumberFormat="1" applyFont="1" applyFill="1" applyBorder="1" applyAlignment="1" applyProtection="1">
      <alignment horizontal="center" vertical="top"/>
      <protection locked="0"/>
    </xf>
    <xf numFmtId="44" fontId="1" fillId="2" borderId="11" xfId="1" applyFont="1" applyFill="1" applyBorder="1" applyAlignment="1" applyProtection="1">
      <alignment horizontal="center" vertical="top"/>
    </xf>
    <xf numFmtId="44" fontId="1" fillId="2" borderId="1" xfId="0" applyNumberFormat="1" applyFont="1" applyFill="1" applyBorder="1" applyAlignment="1">
      <alignment horizontal="center" vertical="top"/>
    </xf>
    <xf numFmtId="44" fontId="1" fillId="0" borderId="11" xfId="1" applyFont="1" applyBorder="1" applyAlignment="1">
      <alignment horizontal="center" vertical="top"/>
    </xf>
    <xf numFmtId="10" fontId="1" fillId="2" borderId="1" xfId="2" applyNumberFormat="1" applyFont="1" applyFill="1" applyBorder="1" applyAlignment="1" applyProtection="1">
      <alignment vertical="top"/>
      <protection locked="0"/>
    </xf>
    <xf numFmtId="10" fontId="1" fillId="2" borderId="1" xfId="2" applyNumberFormat="1" applyFont="1" applyFill="1" applyBorder="1" applyAlignment="1" applyProtection="1">
      <alignment horizontal="right"/>
      <protection locked="0"/>
    </xf>
    <xf numFmtId="44" fontId="1" fillId="2" borderId="1" xfId="1" applyFont="1" applyFill="1" applyBorder="1" applyAlignment="1" applyProtection="1">
      <alignment horizontal="center" vertical="top"/>
    </xf>
    <xf numFmtId="164" fontId="4" fillId="2" borderId="1" xfId="1" applyNumberFormat="1" applyFont="1" applyFill="1" applyBorder="1" applyAlignment="1">
      <alignment vertical="top"/>
    </xf>
    <xf numFmtId="44" fontId="82" fillId="2" borderId="110" xfId="1" applyFont="1" applyFill="1" applyBorder="1" applyAlignment="1">
      <alignment horizontal="center" vertical="center"/>
    </xf>
    <xf numFmtId="10" fontId="1" fillId="2" borderId="1" xfId="2" applyNumberFormat="1" applyFont="1" applyFill="1" applyBorder="1" applyAlignment="1">
      <alignment horizontal="right" vertical="top"/>
    </xf>
    <xf numFmtId="44" fontId="1" fillId="4" borderId="1" xfId="1" applyFont="1" applyFill="1" applyBorder="1" applyAlignment="1">
      <alignment horizontal="center" vertical="center" wrapText="1"/>
    </xf>
    <xf numFmtId="0" fontId="5" fillId="2" borderId="2" xfId="3" applyFill="1" applyBorder="1" applyAlignment="1" applyProtection="1">
      <alignment vertical="center"/>
      <protection locked="0"/>
    </xf>
    <xf numFmtId="3" fontId="1" fillId="6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18" xfId="1" applyNumberFormat="1" applyFont="1" applyFill="1" applyBorder="1" applyAlignment="1">
      <alignment horizontal="center" vertical="center" wrapText="1"/>
    </xf>
    <xf numFmtId="164" fontId="13" fillId="3" borderId="18" xfId="1" applyNumberFormat="1" applyFont="1" applyFill="1" applyBorder="1" applyAlignment="1">
      <alignment horizontal="center" vertical="center" wrapText="1"/>
    </xf>
    <xf numFmtId="44" fontId="6" fillId="4" borderId="18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3" fontId="1" fillId="2" borderId="1" xfId="0" applyNumberFormat="1" applyFont="1" applyFill="1" applyBorder="1" applyAlignment="1">
      <alignment horizontal="center" vertical="top"/>
    </xf>
    <xf numFmtId="44" fontId="1" fillId="2" borderId="1" xfId="1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65" fontId="1" fillId="2" borderId="1" xfId="1" applyNumberFormat="1" applyFont="1" applyFill="1" applyBorder="1" applyAlignment="1">
      <alignment horizontal="center" vertical="top"/>
    </xf>
    <xf numFmtId="3" fontId="1" fillId="2" borderId="18" xfId="0" applyNumberFormat="1" applyFont="1" applyFill="1" applyBorder="1" applyAlignment="1" applyProtection="1">
      <alignment horizontal="center" vertical="top"/>
      <protection locked="0"/>
    </xf>
    <xf numFmtId="44" fontId="1" fillId="2" borderId="2" xfId="1" applyFont="1" applyFill="1" applyBorder="1" applyAlignment="1" applyProtection="1">
      <alignment horizontal="center" vertical="top"/>
    </xf>
    <xf numFmtId="44" fontId="1" fillId="0" borderId="1" xfId="1" applyFont="1" applyFill="1" applyBorder="1" applyAlignment="1">
      <alignment vertical="top"/>
    </xf>
    <xf numFmtId="44" fontId="1" fillId="0" borderId="1" xfId="1" applyFont="1" applyFill="1" applyBorder="1" applyAlignment="1">
      <alignment horizontal="center" vertical="top"/>
    </xf>
    <xf numFmtId="44" fontId="1" fillId="7" borderId="1" xfId="1" applyFont="1" applyFill="1" applyBorder="1" applyAlignment="1">
      <alignment horizontal="center" vertical="top"/>
    </xf>
    <xf numFmtId="44" fontId="1" fillId="7" borderId="1" xfId="1" applyFont="1" applyFill="1" applyBorder="1" applyAlignment="1">
      <alignment vertical="top"/>
    </xf>
    <xf numFmtId="44" fontId="1" fillId="7" borderId="1" xfId="1" applyFont="1" applyFill="1" applyBorder="1" applyAlignment="1" applyProtection="1">
      <alignment horizontal="center" vertical="top"/>
      <protection locked="0"/>
    </xf>
    <xf numFmtId="10" fontId="1" fillId="7" borderId="1" xfId="2" applyNumberFormat="1" applyFont="1" applyFill="1" applyBorder="1" applyAlignment="1" applyProtection="1">
      <alignment horizontal="center" vertical="top"/>
      <protection locked="0"/>
    </xf>
    <xf numFmtId="44" fontId="1" fillId="7" borderId="1" xfId="1" applyFont="1" applyFill="1" applyBorder="1" applyAlignment="1" applyProtection="1">
      <alignment horizontal="left" vertical="top" wrapText="1"/>
      <protection locked="0"/>
    </xf>
    <xf numFmtId="0" fontId="1" fillId="7" borderId="1" xfId="0" applyFont="1" applyFill="1" applyBorder="1" applyAlignment="1" applyProtection="1">
      <alignment vertical="top"/>
      <protection locked="0"/>
    </xf>
    <xf numFmtId="0" fontId="1" fillId="7" borderId="1" xfId="0" applyFont="1" applyFill="1" applyBorder="1" applyAlignment="1" applyProtection="1">
      <alignment horizontal="center" vertical="top"/>
      <protection locked="0"/>
    </xf>
    <xf numFmtId="0" fontId="1" fillId="7" borderId="1" xfId="0" applyFont="1" applyFill="1" applyBorder="1" applyAlignment="1">
      <alignment horizontal="center" vertical="top"/>
    </xf>
    <xf numFmtId="165" fontId="1" fillId="7" borderId="1" xfId="1" applyNumberFormat="1" applyFont="1" applyFill="1" applyBorder="1" applyAlignment="1">
      <alignment horizontal="center" vertical="top"/>
    </xf>
    <xf numFmtId="44" fontId="1" fillId="7" borderId="11" xfId="1" applyFont="1" applyFill="1" applyBorder="1" applyAlignment="1" applyProtection="1">
      <alignment horizontal="center" vertical="top"/>
    </xf>
    <xf numFmtId="3" fontId="1" fillId="7" borderId="1" xfId="0" applyNumberFormat="1" applyFont="1" applyFill="1" applyBorder="1" applyAlignment="1" applyProtection="1">
      <alignment horizontal="center" vertical="top"/>
      <protection locked="0"/>
    </xf>
    <xf numFmtId="49" fontId="1" fillId="7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1" xfId="0" applyFont="1" applyFill="1" applyBorder="1" applyAlignment="1">
      <alignment horizontal="center" vertical="top"/>
    </xf>
    <xf numFmtId="0" fontId="1" fillId="2" borderId="111" xfId="0" applyFont="1" applyFill="1" applyBorder="1" applyAlignment="1">
      <alignment vertical="top"/>
    </xf>
    <xf numFmtId="0" fontId="1" fillId="2" borderId="109" xfId="0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top"/>
    </xf>
    <xf numFmtId="44" fontId="1" fillId="2" borderId="2" xfId="1" applyFont="1" applyFill="1" applyBorder="1" applyAlignment="1" applyProtection="1">
      <alignment horizontal="center" vertical="top"/>
      <protection locked="0"/>
    </xf>
    <xf numFmtId="44" fontId="1" fillId="7" borderId="2" xfId="1" applyFont="1" applyFill="1" applyBorder="1" applyAlignment="1" applyProtection="1">
      <alignment horizontal="center" vertical="top"/>
      <protection locked="0"/>
    </xf>
    <xf numFmtId="0" fontId="1" fillId="7" borderId="1" xfId="0" applyFont="1" applyFill="1" applyBorder="1" applyAlignment="1" applyProtection="1">
      <alignment horizontal="left" vertical="top"/>
      <protection locked="0"/>
    </xf>
    <xf numFmtId="165" fontId="1" fillId="7" borderId="1" xfId="1" applyNumberFormat="1" applyFont="1" applyFill="1" applyBorder="1" applyAlignment="1" applyProtection="1">
      <alignment horizontal="center" vertical="top"/>
      <protection locked="0"/>
    </xf>
    <xf numFmtId="0" fontId="1" fillId="2" borderId="111" xfId="0" applyFont="1" applyFill="1" applyBorder="1" applyAlignment="1" applyProtection="1">
      <alignment horizontal="left" vertical="top" wrapText="1"/>
      <protection locked="0"/>
    </xf>
    <xf numFmtId="10" fontId="1" fillId="2" borderId="111" xfId="2" applyNumberFormat="1" applyFont="1" applyFill="1" applyBorder="1" applyAlignment="1" applyProtection="1">
      <alignment horizontal="center" vertical="top"/>
      <protection locked="0"/>
    </xf>
    <xf numFmtId="44" fontId="1" fillId="2" borderId="111" xfId="1" applyFont="1" applyFill="1" applyBorder="1" applyAlignment="1" applyProtection="1">
      <alignment horizontal="center" vertical="top"/>
      <protection locked="0"/>
    </xf>
    <xf numFmtId="44" fontId="1" fillId="2" borderId="112" xfId="1" applyFont="1" applyFill="1" applyBorder="1" applyAlignment="1">
      <alignment horizontal="center" vertical="top"/>
    </xf>
    <xf numFmtId="165" fontId="1" fillId="2" borderId="111" xfId="1" applyNumberFormat="1" applyFont="1" applyFill="1" applyBorder="1" applyAlignment="1" applyProtection="1">
      <alignment horizontal="center" vertical="top"/>
      <protection locked="0"/>
    </xf>
    <xf numFmtId="0" fontId="5" fillId="2" borderId="113" xfId="3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165" fontId="1" fillId="2" borderId="1" xfId="1" applyNumberFormat="1" applyFont="1" applyFill="1" applyBorder="1" applyAlignment="1" applyProtection="1">
      <alignment horizontal="center" vertical="top"/>
    </xf>
    <xf numFmtId="49" fontId="1" fillId="2" borderId="1" xfId="0" quotePrefix="1" applyNumberFormat="1" applyFont="1" applyFill="1" applyBorder="1" applyAlignment="1" applyProtection="1">
      <alignment horizontal="center" vertical="top"/>
      <protection locked="0"/>
    </xf>
    <xf numFmtId="3" fontId="1" fillId="2" borderId="111" xfId="0" applyNumberFormat="1" applyFont="1" applyFill="1" applyBorder="1" applyAlignment="1" applyProtection="1">
      <alignment horizontal="center" vertical="top"/>
      <protection locked="0"/>
    </xf>
    <xf numFmtId="0" fontId="5" fillId="2" borderId="112" xfId="3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</xf>
    <xf numFmtId="44" fontId="1" fillId="2" borderId="16" xfId="1" applyFont="1" applyFill="1" applyBorder="1" applyAlignment="1" applyProtection="1">
      <alignment horizontal="center" vertical="top"/>
      <protection locked="0"/>
    </xf>
    <xf numFmtId="44" fontId="1" fillId="2" borderId="109" xfId="1" applyFont="1" applyFill="1" applyBorder="1" applyAlignment="1" applyProtection="1">
      <alignment horizontal="center" vertical="top"/>
      <protection locked="0"/>
    </xf>
    <xf numFmtId="0" fontId="1" fillId="2" borderId="111" xfId="0" applyFont="1" applyFill="1" applyBorder="1" applyAlignment="1">
      <alignment vertical="top" wrapText="1"/>
    </xf>
    <xf numFmtId="44" fontId="1" fillId="0" borderId="1" xfId="0" applyNumberFormat="1" applyFont="1" applyBorder="1" applyAlignment="1">
      <alignment horizontal="center" vertical="top"/>
    </xf>
    <xf numFmtId="4" fontId="1" fillId="2" borderId="1" xfId="0" applyNumberFormat="1" applyFont="1" applyFill="1" applyBorder="1" applyAlignment="1" applyProtection="1">
      <alignment vertical="top"/>
      <protection locked="0"/>
    </xf>
    <xf numFmtId="43" fontId="1" fillId="2" borderId="1" xfId="5" applyFont="1" applyFill="1" applyBorder="1" applyAlignment="1" applyProtection="1">
      <alignment vertical="top"/>
      <protection locked="0"/>
    </xf>
    <xf numFmtId="0" fontId="1" fillId="7" borderId="1" xfId="0" applyFont="1" applyFill="1" applyBorder="1" applyAlignment="1" applyProtection="1">
      <alignment horizontal="center" vertical="top" wrapText="1"/>
      <protection locked="0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left" vertical="top" wrapText="1"/>
    </xf>
    <xf numFmtId="10" fontId="1" fillId="7" borderId="1" xfId="2" applyNumberFormat="1" applyFont="1" applyFill="1" applyBorder="1" applyAlignment="1" applyProtection="1">
      <alignment horizontal="center" vertical="top"/>
    </xf>
    <xf numFmtId="165" fontId="1" fillId="7" borderId="1" xfId="1" applyNumberFormat="1" applyFont="1" applyFill="1" applyBorder="1" applyAlignment="1" applyProtection="1">
      <alignment horizontal="center" vertical="top"/>
    </xf>
    <xf numFmtId="49" fontId="1" fillId="7" borderId="1" xfId="0" quotePrefix="1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/>
    <xf numFmtId="3" fontId="1" fillId="7" borderId="18" xfId="0" applyNumberFormat="1" applyFont="1" applyFill="1" applyBorder="1" applyAlignment="1" applyProtection="1">
      <alignment horizontal="left" vertical="top"/>
      <protection locked="0"/>
    </xf>
    <xf numFmtId="0" fontId="1" fillId="7" borderId="0" xfId="0" applyFont="1" applyFill="1"/>
    <xf numFmtId="44" fontId="1" fillId="0" borderId="2" xfId="1" applyFont="1" applyBorder="1" applyAlignment="1" applyProtection="1">
      <alignment horizontal="center" vertical="top"/>
    </xf>
    <xf numFmtId="8" fontId="1" fillId="2" borderId="1" xfId="0" applyNumberFormat="1" applyFont="1" applyFill="1" applyBorder="1" applyAlignment="1">
      <alignment horizontal="center" vertical="top"/>
    </xf>
    <xf numFmtId="10" fontId="1" fillId="2" borderId="1" xfId="2" applyNumberFormat="1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3" fontId="1" fillId="2" borderId="111" xfId="0" applyNumberFormat="1" applyFont="1" applyFill="1" applyBorder="1" applyAlignment="1">
      <alignment horizontal="center" vertical="top"/>
    </xf>
    <xf numFmtId="44" fontId="1" fillId="2" borderId="111" xfId="0" applyNumberFormat="1" applyFont="1" applyFill="1" applyBorder="1" applyAlignment="1">
      <alignment horizontal="center" vertical="top"/>
    </xf>
    <xf numFmtId="44" fontId="1" fillId="2" borderId="111" xfId="1" applyFont="1" applyFill="1" applyBorder="1" applyAlignment="1">
      <alignment horizontal="center" vertical="top"/>
    </xf>
    <xf numFmtId="44" fontId="1" fillId="2" borderId="111" xfId="1" applyFont="1" applyFill="1" applyBorder="1" applyAlignment="1" applyProtection="1">
      <alignment horizontal="left" vertical="top" wrapText="1"/>
      <protection locked="0"/>
    </xf>
    <xf numFmtId="0" fontId="1" fillId="2" borderId="11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left" vertical="top" wrapText="1"/>
      <protection locked="0"/>
    </xf>
    <xf numFmtId="49" fontId="1" fillId="2" borderId="111" xfId="0" applyNumberFormat="1" applyFont="1" applyFill="1" applyBorder="1" applyAlignment="1" applyProtection="1">
      <alignment horizontal="center" vertical="top"/>
      <protection locked="0"/>
    </xf>
    <xf numFmtId="0" fontId="9" fillId="2" borderId="59" xfId="3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horizontal="left" vertical="top"/>
      <protection locked="0"/>
    </xf>
    <xf numFmtId="10" fontId="1" fillId="2" borderId="1" xfId="1" applyNumberFormat="1" applyFont="1" applyFill="1" applyBorder="1" applyAlignment="1" applyProtection="1">
      <alignment horizontal="center" vertical="top"/>
      <protection locked="0"/>
    </xf>
    <xf numFmtId="10" fontId="1" fillId="2" borderId="109" xfId="2" applyNumberFormat="1" applyFont="1" applyFill="1" applyBorder="1" applyAlignment="1" applyProtection="1">
      <alignment horizontal="center" vertical="top"/>
      <protection locked="0"/>
    </xf>
    <xf numFmtId="44" fontId="1" fillId="2" borderId="16" xfId="1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44" fontId="1" fillId="2" borderId="19" xfId="1" applyFont="1" applyFill="1" applyBorder="1" applyAlignment="1" applyProtection="1">
      <alignment horizontal="center" vertical="top"/>
      <protection locked="0"/>
    </xf>
    <xf numFmtId="44" fontId="1" fillId="7" borderId="2" xfId="1" applyFont="1" applyFill="1" applyBorder="1" applyAlignment="1" applyProtection="1">
      <alignment horizontal="center" vertical="top"/>
    </xf>
    <xf numFmtId="0" fontId="1" fillId="2" borderId="113" xfId="0" applyFont="1" applyFill="1" applyBorder="1" applyAlignment="1">
      <alignment horizontal="center" vertical="center"/>
    </xf>
    <xf numFmtId="44" fontId="1" fillId="0" borderId="111" xfId="1" applyFont="1" applyFill="1" applyBorder="1" applyAlignment="1">
      <alignment horizontal="center" vertical="top"/>
    </xf>
    <xf numFmtId="164" fontId="4" fillId="6" borderId="111" xfId="1" applyNumberFormat="1" applyFont="1" applyFill="1" applyBorder="1" applyAlignment="1">
      <alignment vertical="top"/>
    </xf>
    <xf numFmtId="0" fontId="1" fillId="2" borderId="111" xfId="0" applyFont="1" applyFill="1" applyBorder="1" applyAlignment="1" applyProtection="1">
      <alignment vertical="top"/>
      <protection locked="0"/>
    </xf>
    <xf numFmtId="0" fontId="1" fillId="2" borderId="111" xfId="0" applyFont="1" applyFill="1" applyBorder="1" applyAlignment="1" applyProtection="1">
      <alignment horizontal="center" vertical="top"/>
      <protection locked="0"/>
    </xf>
    <xf numFmtId="0" fontId="1" fillId="2" borderId="59" xfId="0" applyFont="1" applyFill="1" applyBorder="1" applyAlignment="1" applyProtection="1">
      <alignment horizontal="center" vertical="top"/>
      <protection locked="0"/>
    </xf>
    <xf numFmtId="44" fontId="1" fillId="7" borderId="111" xfId="0" applyNumberFormat="1" applyFont="1" applyFill="1" applyBorder="1" applyAlignment="1">
      <alignment horizontal="center" vertical="top"/>
    </xf>
    <xf numFmtId="44" fontId="1" fillId="7" borderId="59" xfId="1" applyFont="1" applyFill="1" applyBorder="1" applyAlignment="1">
      <alignment horizontal="center" vertical="top"/>
    </xf>
    <xf numFmtId="164" fontId="4" fillId="7" borderId="111" xfId="1" applyNumberFormat="1" applyFont="1" applyFill="1" applyBorder="1" applyAlignment="1">
      <alignment vertical="top"/>
    </xf>
    <xf numFmtId="3" fontId="1" fillId="2" borderId="111" xfId="0" applyNumberFormat="1" applyFont="1" applyFill="1" applyBorder="1" applyAlignment="1" applyProtection="1">
      <alignment horizontal="center" vertical="top" wrapText="1"/>
      <protection locked="0"/>
    </xf>
    <xf numFmtId="44" fontId="1" fillId="0" borderId="0" xfId="1" applyFont="1"/>
    <xf numFmtId="10" fontId="1" fillId="2" borderId="1" xfId="2" applyNumberFormat="1" applyFont="1" applyFill="1" applyBorder="1" applyAlignment="1">
      <alignment vertical="top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1" xfId="0" applyFont="1" applyFill="1" applyBorder="1" applyAlignment="1" applyProtection="1">
      <alignment horizontal="left" vertical="top"/>
      <protection locked="0"/>
    </xf>
    <xf numFmtId="10" fontId="1" fillId="0" borderId="1" xfId="2" applyNumberFormat="1" applyFont="1" applyFill="1" applyBorder="1"/>
    <xf numFmtId="44" fontId="1" fillId="0" borderId="1" xfId="1" applyFont="1" applyFill="1" applyBorder="1"/>
    <xf numFmtId="0" fontId="1" fillId="0" borderId="1" xfId="0" applyFont="1" applyBorder="1" applyAlignment="1" applyProtection="1">
      <alignment horizontal="left" vertical="top"/>
      <protection locked="0"/>
    </xf>
    <xf numFmtId="44" fontId="1" fillId="0" borderId="1" xfId="1" applyFont="1" applyBorder="1" applyAlignment="1">
      <alignment vertical="top"/>
    </xf>
    <xf numFmtId="10" fontId="1" fillId="0" borderId="1" xfId="1" applyNumberFormat="1" applyFont="1" applyBorder="1" applyAlignment="1">
      <alignment horizontal="center" vertical="top"/>
    </xf>
    <xf numFmtId="10" fontId="1" fillId="7" borderId="1" xfId="1" applyNumberFormat="1" applyFont="1" applyFill="1" applyBorder="1" applyAlignment="1">
      <alignment horizontal="center" vertical="top"/>
    </xf>
    <xf numFmtId="10" fontId="1" fillId="2" borderId="1" xfId="1" applyNumberFormat="1" applyFont="1" applyFill="1" applyBorder="1" applyAlignment="1">
      <alignment horizontal="center" vertical="top"/>
    </xf>
    <xf numFmtId="44" fontId="1" fillId="0" borderId="1" xfId="1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/>
    </xf>
    <xf numFmtId="0" fontId="1" fillId="5" borderId="1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" fontId="1" fillId="0" borderId="8" xfId="0" quotePrefix="1" applyNumberFormat="1" applyFont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2" borderId="111" xfId="0" applyFont="1" applyFill="1" applyBorder="1" applyAlignment="1">
      <alignment horizontal="center"/>
    </xf>
    <xf numFmtId="0" fontId="1" fillId="0" borderId="111" xfId="0" applyFont="1" applyBorder="1"/>
    <xf numFmtId="0" fontId="1" fillId="0" borderId="111" xfId="0" applyFont="1" applyBorder="1" applyAlignment="1">
      <alignment horizontal="center"/>
    </xf>
    <xf numFmtId="3" fontId="1" fillId="0" borderId="111" xfId="0" applyNumberFormat="1" applyFont="1" applyBorder="1" applyAlignment="1">
      <alignment horizontal="center"/>
    </xf>
    <xf numFmtId="0" fontId="1" fillId="0" borderId="111" xfId="0" quotePrefix="1" applyFont="1" applyBorder="1" applyAlignment="1">
      <alignment horizontal="center"/>
    </xf>
    <xf numFmtId="3" fontId="1" fillId="2" borderId="111" xfId="0" applyNumberFormat="1" applyFont="1" applyFill="1" applyBorder="1" applyAlignment="1">
      <alignment horizontal="center"/>
    </xf>
    <xf numFmtId="3" fontId="1" fillId="2" borderId="11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1" fillId="0" borderId="111" xfId="0" applyFont="1" applyBorder="1" applyAlignment="1">
      <alignment horizontal="center" wrapText="1"/>
    </xf>
    <xf numFmtId="0" fontId="1" fillId="0" borderId="111" xfId="0" quotePrefix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44" fontId="1" fillId="76" borderId="1" xfId="1" applyFont="1" applyFill="1" applyBorder="1" applyAlignment="1" applyProtection="1">
      <alignment horizontal="center" vertical="top"/>
      <protection locked="0"/>
    </xf>
    <xf numFmtId="44" fontId="82" fillId="76" borderId="1" xfId="1" applyFont="1" applyFill="1" applyBorder="1" applyAlignment="1">
      <alignment horizontal="center" vertical="top"/>
    </xf>
    <xf numFmtId="0" fontId="6" fillId="77" borderId="1" xfId="0" applyFont="1" applyFill="1" applyBorder="1" applyAlignment="1">
      <alignment wrapText="1"/>
    </xf>
    <xf numFmtId="0" fontId="6" fillId="77" borderId="16" xfId="0" applyFont="1" applyFill="1" applyBorder="1" applyAlignment="1">
      <alignment wrapText="1"/>
    </xf>
    <xf numFmtId="8" fontId="82" fillId="78" borderId="1" xfId="0" applyNumberFormat="1" applyFont="1" applyFill="1" applyBorder="1"/>
    <xf numFmtId="0" fontId="6" fillId="77" borderId="16" xfId="0" applyFont="1" applyFill="1" applyBorder="1"/>
    <xf numFmtId="44" fontId="82" fillId="2" borderId="1" xfId="1" applyFont="1" applyFill="1" applyBorder="1" applyAlignment="1" applyProtection="1">
      <alignment horizontal="center" vertical="top"/>
      <protection locked="0"/>
    </xf>
    <xf numFmtId="0" fontId="6" fillId="77" borderId="18" xfId="0" applyFont="1" applyFill="1" applyBorder="1" applyAlignment="1">
      <alignment wrapText="1"/>
    </xf>
    <xf numFmtId="0" fontId="6" fillId="77" borderId="18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6" fontId="82" fillId="77" borderId="1" xfId="0" applyNumberFormat="1" applyFont="1" applyFill="1" applyBorder="1"/>
    <xf numFmtId="8" fontId="82" fillId="2" borderId="1" xfId="0" applyNumberFormat="1" applyFont="1" applyFill="1" applyBorder="1"/>
    <xf numFmtId="10" fontId="1" fillId="7" borderId="1" xfId="2" applyNumberFormat="1" applyFont="1" applyFill="1" applyBorder="1" applyAlignment="1" applyProtection="1">
      <alignment horizontal="left" vertical="top"/>
      <protection locked="0"/>
    </xf>
    <xf numFmtId="0" fontId="1" fillId="7" borderId="2" xfId="0" applyFont="1" applyFill="1" applyBorder="1" applyAlignment="1" applyProtection="1">
      <alignment horizontal="center" vertical="top"/>
      <protection locked="0"/>
    </xf>
    <xf numFmtId="0" fontId="5" fillId="7" borderId="11" xfId="3" applyFill="1" applyBorder="1" applyAlignment="1" applyProtection="1">
      <alignment horizontal="left" vertical="top"/>
      <protection locked="0"/>
    </xf>
    <xf numFmtId="0" fontId="6" fillId="7" borderId="1" xfId="0" applyFont="1" applyFill="1" applyBorder="1" applyAlignment="1" applyProtection="1">
      <alignment vertical="top" wrapText="1"/>
      <protection locked="0"/>
    </xf>
    <xf numFmtId="0" fontId="1" fillId="7" borderId="18" xfId="0" applyFont="1" applyFill="1" applyBorder="1" applyAlignment="1" applyProtection="1">
      <alignment horizontal="left" vertical="top" wrapText="1"/>
      <protection locked="0"/>
    </xf>
    <xf numFmtId="0" fontId="9" fillId="7" borderId="2" xfId="3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/>
    </xf>
    <xf numFmtId="0" fontId="1" fillId="4" borderId="1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0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1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0083">
    <cellStyle name="_Citrine価格体系_北米12102009" xfId="89" xr:uid="{00000000-0005-0000-0000-000000000000}"/>
    <cellStyle name="_Citrine価格体系_北米12102009 2" xfId="360" xr:uid="{00000000-0005-0000-0000-000001000000}"/>
    <cellStyle name="_DSF Sheets for Donna3-26" xfId="1356" xr:uid="{00000000-0005-0000-0000-000001000000}"/>
    <cellStyle name="_KIP Fujitsu Product Codes no dupes" xfId="1357" xr:uid="{00000000-0005-0000-0000-000002000000}"/>
    <cellStyle name="_KIP Fujitsu Product Codes no dupes 2" xfId="1358" xr:uid="{00000000-0005-0000-0000-000003000000}"/>
    <cellStyle name="_KIP Fujitsu Product Codes no dupes 2 2" xfId="1359" xr:uid="{00000000-0005-0000-0000-000004000000}"/>
    <cellStyle name="_KIP Fujitsu Product Codes no dupes 2 3" xfId="1360" xr:uid="{00000000-0005-0000-0000-000005000000}"/>
    <cellStyle name="_KIP Fujitsu Product Codes no dupes 2 3 2" xfId="1361" xr:uid="{00000000-0005-0000-0000-000006000000}"/>
    <cellStyle name="_print_board_solutions" xfId="3133" xr:uid="{00000000-0005-0000-0000-000007000000}"/>
    <cellStyle name="_print_board_solutions 2" xfId="3134" xr:uid="{00000000-0005-0000-0000-000008000000}"/>
    <cellStyle name="_Printer Product Codes" xfId="90" xr:uid="{00000000-0005-0000-0000-000002000000}"/>
    <cellStyle name="_Printer Product Codes 2" xfId="361" xr:uid="{00000000-0005-0000-0000-000003000000}"/>
    <cellStyle name="_Printer Product Codes 3" xfId="3135" xr:uid="{00000000-0005-0000-0000-00000B000000}"/>
    <cellStyle name="_Solutions Master Apr1509" xfId="1362" xr:uid="{00000000-0005-0000-0000-00000C000000}"/>
    <cellStyle name="_Solutions Master Apr1509 2" xfId="1363" xr:uid="{00000000-0005-0000-0000-00000D000000}"/>
    <cellStyle name="_Solutions Master Apr1509 2 2" xfId="1364" xr:uid="{00000000-0005-0000-0000-00000E000000}"/>
    <cellStyle name="_Solutions Master Apr1509 2 3" xfId="1365" xr:uid="{00000000-0005-0000-0000-00000F000000}"/>
    <cellStyle name="_Solutions Master Apr1509 2 3 2" xfId="1366" xr:uid="{00000000-0005-0000-0000-000010000000}"/>
    <cellStyle name="_Turnkey価格検討1000507US" xfId="91" xr:uid="{00000000-0005-0000-0000-000004000000}"/>
    <cellStyle name="=C:\WINDOWS\SYSTEM32\COMMAND.COM" xfId="92" xr:uid="{00000000-0005-0000-0000-000005000000}"/>
    <cellStyle name="=C:\WINDOWS\SYSTEM32\COMMAND.COM 2" xfId="93" xr:uid="{00000000-0005-0000-0000-000006000000}"/>
    <cellStyle name="=C:\WINDOWS\SYSTEM32\COMMAND.COM 2 2" xfId="363" xr:uid="{00000000-0005-0000-0000-000007000000}"/>
    <cellStyle name="=C:\WINDOWS\SYSTEM32\COMMAND.COM 2 2 2" xfId="1367" xr:uid="{00000000-0005-0000-0000-000015000000}"/>
    <cellStyle name="=C:\WINDOWS\SYSTEM32\COMMAND.COM 2 2 3" xfId="1368" xr:uid="{00000000-0005-0000-0000-000016000000}"/>
    <cellStyle name="=C:\WINDOWS\SYSTEM32\COMMAND.COM 2 2 3 2" xfId="1369" xr:uid="{00000000-0005-0000-0000-000017000000}"/>
    <cellStyle name="=C:\WINDOWS\SYSTEM32\COMMAND.COM 2 3" xfId="3136" xr:uid="{00000000-0005-0000-0000-000018000000}"/>
    <cellStyle name="=C:\WINDOWS\SYSTEM32\COMMAND.COM 2 4" xfId="3137" xr:uid="{00000000-0005-0000-0000-000019000000}"/>
    <cellStyle name="=C:\WINDOWS\SYSTEM32\COMMAND.COM 3" xfId="362" xr:uid="{00000000-0005-0000-0000-000008000000}"/>
    <cellStyle name="=C:\WINDOWS\SYSTEM32\COMMAND.COM 3 2" xfId="1370" xr:uid="{00000000-0005-0000-0000-00001B000000}"/>
    <cellStyle name="=C:\WINDOWS\SYSTEM32\COMMAND.COM 3 2 2" xfId="1371" xr:uid="{00000000-0005-0000-0000-00001C000000}"/>
    <cellStyle name="=C:\WINDOWS\SYSTEM32\COMMAND.COM 3 2 3" xfId="1372" xr:uid="{00000000-0005-0000-0000-00001D000000}"/>
    <cellStyle name="=C:\WINDOWS\SYSTEM32\COMMAND.COM 3 2 3 2" xfId="1373" xr:uid="{00000000-0005-0000-0000-00001E000000}"/>
    <cellStyle name="=C:\WINDOWS\SYSTEM32\COMMAND.COM 3 3" xfId="3138" xr:uid="{00000000-0005-0000-0000-00001F000000}"/>
    <cellStyle name="=C:\WINDOWS\SYSTEM32\COMMAND.COM 4" xfId="1354" xr:uid="{00000000-0005-0000-0000-000000000000}"/>
    <cellStyle name="=C:\WINDOWS\SYSTEM32\COMMAND.COM 4 2" xfId="1375" xr:uid="{00000000-0005-0000-0000-000021000000}"/>
    <cellStyle name="=C:\WINDOWS\SYSTEM32\COMMAND.COM 4 2 2" xfId="1376" xr:uid="{00000000-0005-0000-0000-000022000000}"/>
    <cellStyle name="=C:\WINDOWS\SYSTEM32\COMMAND.COM 4 2 2 2" xfId="1377" xr:uid="{00000000-0005-0000-0000-000023000000}"/>
    <cellStyle name="=C:\WINDOWS\SYSTEM32\COMMAND.COM 4 2 2 3" xfId="1378" xr:uid="{00000000-0005-0000-0000-000024000000}"/>
    <cellStyle name="=C:\WINDOWS\SYSTEM32\COMMAND.COM 4 2 2 3 2" xfId="1379" xr:uid="{00000000-0005-0000-0000-000025000000}"/>
    <cellStyle name="=C:\WINDOWS\SYSTEM32\COMMAND.COM 4 3" xfId="1380" xr:uid="{00000000-0005-0000-0000-000026000000}"/>
    <cellStyle name="=C:\WINDOWS\SYSTEM32\COMMAND.COM 4 3 2" xfId="1381" xr:uid="{00000000-0005-0000-0000-000027000000}"/>
    <cellStyle name="=C:\WINDOWS\SYSTEM32\COMMAND.COM 4 3 3" xfId="1382" xr:uid="{00000000-0005-0000-0000-000028000000}"/>
    <cellStyle name="=C:\WINDOWS\SYSTEM32\COMMAND.COM 4 3 3 2" xfId="1383" xr:uid="{00000000-0005-0000-0000-000029000000}"/>
    <cellStyle name="=C:\WINDOWS\SYSTEM32\COMMAND.COM 4 4" xfId="1374" xr:uid="{00000000-0005-0000-0000-000020000000}"/>
    <cellStyle name="=C:\WINDOWS\SYSTEM32\COMMAND.COM 5" xfId="1384" xr:uid="{00000000-0005-0000-0000-00002A000000}"/>
    <cellStyle name="=C:\WINDOWS\SYSTEM32\COMMAND.COM 5 2" xfId="1385" xr:uid="{00000000-0005-0000-0000-00002B000000}"/>
    <cellStyle name="=C:\WINDOWS\SYSTEM32\COMMAND.COM 5 3" xfId="1386" xr:uid="{00000000-0005-0000-0000-00002C000000}"/>
    <cellStyle name="=C:\WINDOWS\SYSTEM32\COMMAND.COM 5 3 2" xfId="1387" xr:uid="{00000000-0005-0000-0000-00002D000000}"/>
    <cellStyle name="=C:\WINDOWS\SYSTEM32\COMMAND.COM 5 4" xfId="1388" xr:uid="{00000000-0005-0000-0000-00002E000000}"/>
    <cellStyle name="=C:\WINDOWS\SYSTEM32\COMMAND.COM 6" xfId="3139" xr:uid="{00000000-0005-0000-0000-00002F000000}"/>
    <cellStyle name="=C:\WINDOWS\SYSTEM32\COMMAND.COM 7" xfId="3140" xr:uid="{00000000-0005-0000-0000-000030000000}"/>
    <cellStyle name="=C:\WINDOWS\SYSTEM32\COMMAND.COM_Copy of Solutions Master" xfId="3141" xr:uid="{00000000-0005-0000-0000-000031000000}"/>
    <cellStyle name="20% - Accent1" xfId="25" builtinId="30" customBuiltin="1"/>
    <cellStyle name="20% - Accent1 2" xfId="95" xr:uid="{00000000-0005-0000-0000-00000B000000}"/>
    <cellStyle name="20% - Accent1 2 2" xfId="873" xr:uid="{00000000-0005-0000-0000-00000C000000}"/>
    <cellStyle name="20% - Accent1 3" xfId="94" xr:uid="{00000000-0005-0000-0000-00000D000000}"/>
    <cellStyle name="20% - Accent2" xfId="28" builtinId="34" customBuiltin="1"/>
    <cellStyle name="20% - Accent2 2" xfId="97" xr:uid="{00000000-0005-0000-0000-00000F000000}"/>
    <cellStyle name="20% - Accent2 2 2" xfId="874" xr:uid="{00000000-0005-0000-0000-000010000000}"/>
    <cellStyle name="20% - Accent2 3" xfId="96" xr:uid="{00000000-0005-0000-0000-000011000000}"/>
    <cellStyle name="20% - Accent3" xfId="31" builtinId="38" customBuiltin="1"/>
    <cellStyle name="20% - Accent3 2" xfId="99" xr:uid="{00000000-0005-0000-0000-000013000000}"/>
    <cellStyle name="20% - Accent3 2 2" xfId="875" xr:uid="{00000000-0005-0000-0000-000014000000}"/>
    <cellStyle name="20% - Accent3 3" xfId="98" xr:uid="{00000000-0005-0000-0000-000015000000}"/>
    <cellStyle name="20% - Accent4" xfId="34" builtinId="42" customBuiltin="1"/>
    <cellStyle name="20% - Accent4 2" xfId="101" xr:uid="{00000000-0005-0000-0000-000017000000}"/>
    <cellStyle name="20% - Accent4 2 2" xfId="876" xr:uid="{00000000-0005-0000-0000-000018000000}"/>
    <cellStyle name="20% - Accent4 3" xfId="100" xr:uid="{00000000-0005-0000-0000-000019000000}"/>
    <cellStyle name="20% - Accent5" xfId="37" builtinId="46" customBuiltin="1"/>
    <cellStyle name="20% - Accent5 2" xfId="103" xr:uid="{00000000-0005-0000-0000-00001B000000}"/>
    <cellStyle name="20% - Accent5 3" xfId="102" xr:uid="{00000000-0005-0000-0000-00001C000000}"/>
    <cellStyle name="20% - Accent6" xfId="40" builtinId="50" customBuiltin="1"/>
    <cellStyle name="20% - Accent6 2" xfId="105" xr:uid="{00000000-0005-0000-0000-00001E000000}"/>
    <cellStyle name="20% - Accent6 3" xfId="104" xr:uid="{00000000-0005-0000-0000-00001F000000}"/>
    <cellStyle name="3232" xfId="106" xr:uid="{00000000-0005-0000-0000-000020000000}"/>
    <cellStyle name="3232 2" xfId="365" xr:uid="{00000000-0005-0000-0000-000021000000}"/>
    <cellStyle name="40% - Accent1" xfId="26" builtinId="31" customBuiltin="1"/>
    <cellStyle name="40% - Accent1 2" xfId="108" xr:uid="{00000000-0005-0000-0000-000023000000}"/>
    <cellStyle name="40% - Accent1 3" xfId="107" xr:uid="{00000000-0005-0000-0000-000024000000}"/>
    <cellStyle name="40% - Accent2" xfId="29" builtinId="35" customBuiltin="1"/>
    <cellStyle name="40% - Accent2 2" xfId="110" xr:uid="{00000000-0005-0000-0000-000026000000}"/>
    <cellStyle name="40% - Accent2 3" xfId="109" xr:uid="{00000000-0005-0000-0000-000027000000}"/>
    <cellStyle name="40% - Accent3" xfId="32" builtinId="39" customBuiltin="1"/>
    <cellStyle name="40% - Accent3 2" xfId="112" xr:uid="{00000000-0005-0000-0000-000029000000}"/>
    <cellStyle name="40% - Accent3 2 2" xfId="877" xr:uid="{00000000-0005-0000-0000-00002A000000}"/>
    <cellStyle name="40% - Accent3 3" xfId="111" xr:uid="{00000000-0005-0000-0000-00002B000000}"/>
    <cellStyle name="40% - Accent4" xfId="35" builtinId="43" customBuiltin="1"/>
    <cellStyle name="40% - Accent4 2" xfId="114" xr:uid="{00000000-0005-0000-0000-00002D000000}"/>
    <cellStyle name="40% - Accent4 3" xfId="113" xr:uid="{00000000-0005-0000-0000-00002E000000}"/>
    <cellStyle name="40% - Accent5" xfId="38" builtinId="47" customBuiltin="1"/>
    <cellStyle name="40% - Accent5 2" xfId="116" xr:uid="{00000000-0005-0000-0000-000030000000}"/>
    <cellStyle name="40% - Accent5 3" xfId="115" xr:uid="{00000000-0005-0000-0000-000031000000}"/>
    <cellStyle name="40% - Accent6" xfId="41" builtinId="51" customBuiltin="1"/>
    <cellStyle name="40% - Accent6 2" xfId="118" xr:uid="{00000000-0005-0000-0000-000033000000}"/>
    <cellStyle name="40% - Accent6 3" xfId="117" xr:uid="{00000000-0005-0000-0000-000034000000}"/>
    <cellStyle name="60% - Accent1 2" xfId="120" xr:uid="{00000000-0005-0000-0000-000036000000}"/>
    <cellStyle name="60% - Accent1 3" xfId="119" xr:uid="{00000000-0005-0000-0000-000037000000}"/>
    <cellStyle name="60% - Accent1 4" xfId="44" xr:uid="{00000000-0005-0000-0000-000060000000}"/>
    <cellStyle name="60% - Accent2 2" xfId="122" xr:uid="{00000000-0005-0000-0000-000039000000}"/>
    <cellStyle name="60% - Accent2 3" xfId="121" xr:uid="{00000000-0005-0000-0000-00003A000000}"/>
    <cellStyle name="60% - Accent2 4" xfId="45" xr:uid="{00000000-0005-0000-0000-000063000000}"/>
    <cellStyle name="60% - Accent3 2" xfId="19446" hidden="1" xr:uid="{2130C402-FC57-43AD-9CAF-9D8393A54D32}"/>
    <cellStyle name="60% - Accent3 2" xfId="8519" hidden="1" xr:uid="{332E1C8E-BD89-431C-BF91-2B9F600EFB2E}"/>
    <cellStyle name="60% - Accent3 2" xfId="12170" hidden="1" xr:uid="{B89A1688-27D5-4CFA-B289-113ABC248633}"/>
    <cellStyle name="60% - Accent3 2" xfId="17114" hidden="1" xr:uid="{3100B78A-244C-4200-9B12-1659C78EB1A7}"/>
    <cellStyle name="60% - Accent3 2" xfId="18337" hidden="1" xr:uid="{9E3390DB-ECB1-48FB-99B4-C7EA76833DFA}"/>
    <cellStyle name="60% - Accent3 2" xfId="19350" hidden="1" xr:uid="{87749DA1-6CD1-4C68-9632-AF53FEA8405F}"/>
    <cellStyle name="60% - Accent3 2" xfId="12103" hidden="1" xr:uid="{B6D8BBAB-5A32-4BA7-8FFE-AFE927864940}"/>
    <cellStyle name="60% - Accent3 2" xfId="13782" hidden="1" xr:uid="{005734B8-78DF-4143-82ED-FEA58C6CCB72}"/>
    <cellStyle name="60% - Accent3 2" xfId="15529" hidden="1" xr:uid="{440EE10A-2C58-4285-9097-A93E5A2D09EF}"/>
    <cellStyle name="60% - Accent3 2" xfId="9543" hidden="1" xr:uid="{3F17FB9A-A5FE-4632-99C4-A5734B00B7EF}"/>
    <cellStyle name="60% - Accent3 2" xfId="17058" hidden="1" xr:uid="{B67A80B6-CE66-4538-A7F4-AE01A9ABEC0D}"/>
    <cellStyle name="60% - Accent3 2" xfId="19642" hidden="1" xr:uid="{09FE0A8D-6133-4CF9-8B83-D66C4D680DFA}"/>
    <cellStyle name="60% - Accent3 2" xfId="8856" hidden="1" xr:uid="{840F7170-0E13-48DF-85A0-F79343036E79}"/>
    <cellStyle name="60% - Accent3 2" xfId="18367" hidden="1" xr:uid="{EF23213B-90C7-4EB2-9A03-B441B4EB2AFB}"/>
    <cellStyle name="60% - Accent3 2" xfId="9253" hidden="1" xr:uid="{5C314DFD-7203-4A5D-B32C-3BE1FD902B5A}"/>
    <cellStyle name="60% - Accent3 2" xfId="12226" hidden="1" xr:uid="{E9179E52-61BC-44C2-84BA-6672F0B01758}"/>
    <cellStyle name="60% - Accent3 2" xfId="19472" hidden="1" xr:uid="{6B4F25A1-8F71-409D-9CEB-584C026B7051}"/>
    <cellStyle name="60% - Accent3 2" xfId="19524" hidden="1" xr:uid="{86866DA4-7C54-4D64-A590-2EF8E69ED217}"/>
    <cellStyle name="60% - Accent3 2" xfId="18192" hidden="1" xr:uid="{25AF8E66-0946-4AED-8251-60E4090D19C5}"/>
    <cellStyle name="60% - Accent3 2" xfId="17958" hidden="1" xr:uid="{90408CFC-93BE-46FE-8776-968F48E8A611}"/>
    <cellStyle name="60% - Accent3 2" xfId="15253" hidden="1" xr:uid="{4E616C4E-828D-47B2-AFCD-2EB3653986AC}"/>
    <cellStyle name="60% - Accent3 2" xfId="8946" hidden="1" xr:uid="{3D0C15DC-F316-4EF2-B968-18AD9804F2E5}"/>
    <cellStyle name="60% - Accent3 2" xfId="9197" hidden="1" xr:uid="{7C80F889-B291-4589-B632-DF8CD2C2ABD5}"/>
    <cellStyle name="60% - Accent3 2" xfId="8939" hidden="1" xr:uid="{564AB2C9-A1C7-41E1-A66F-F826A5D78C61}"/>
    <cellStyle name="60% - Accent3 2" xfId="9218" hidden="1" xr:uid="{DE69C30A-80AE-4324-B50F-46DF0535DD89}"/>
    <cellStyle name="60% - Accent3 2" xfId="9070" hidden="1" xr:uid="{6DFE2CD7-137A-4275-B5F6-0B6ABF88B41C}"/>
    <cellStyle name="60% - Accent3 2" xfId="12516" hidden="1" xr:uid="{122D49F2-5DA9-4BAD-B420-5609719B009F}"/>
    <cellStyle name="60% - Accent3 2" xfId="8323" hidden="1" xr:uid="{9444E1CE-4FAF-46E2-AAB3-0F6C30B18573}"/>
    <cellStyle name="60% - Accent3 2" xfId="14146" hidden="1" xr:uid="{B76C2164-B46B-4623-BA32-F80D3D11B798}"/>
    <cellStyle name="60% - Accent3 2" xfId="9081" hidden="1" xr:uid="{3E64EB35-49F4-4A7D-9D40-3CC276D95A0C}"/>
    <cellStyle name="60% - Accent3 2" xfId="10468" hidden="1" xr:uid="{B29333BC-45CB-4C63-B083-6CFFF1426C78}"/>
    <cellStyle name="60% - Accent3 2" xfId="10125" hidden="1" xr:uid="{72A1D2CF-6529-4E24-ABF7-D3122991C9D4}"/>
    <cellStyle name="60% - Accent3 2" xfId="10377" hidden="1" xr:uid="{F999F614-638B-4593-99FB-1ADE6BF91837}"/>
    <cellStyle name="60% - Accent3 2" xfId="8408" hidden="1" xr:uid="{BB755FF9-79A4-4A78-B87F-D11673276E53}"/>
    <cellStyle name="60% - Accent3 2" xfId="6762" hidden="1" xr:uid="{00000000-0005-0000-0000-000050000000}"/>
    <cellStyle name="60% - Accent3 2" xfId="7726" hidden="1" xr:uid="{72725608-D1A6-4C10-B3AF-FE2F31433B3A}"/>
    <cellStyle name="60% - Accent3 2" xfId="11112" hidden="1" xr:uid="{3882EB78-DDB4-4026-8B75-2DB99B9D4967}"/>
    <cellStyle name="60% - Accent3 2" xfId="4976" hidden="1" xr:uid="{00000000-0005-0000-0000-000050000000}"/>
    <cellStyle name="60% - Accent3 2" xfId="3217" hidden="1" xr:uid="{00000000-0005-0000-0000-00004F000000}"/>
    <cellStyle name="60% - Accent3 2" xfId="124" hidden="1" xr:uid="{00000000-0005-0000-0000-00003C000000}"/>
    <cellStyle name="60% - Accent3 2" xfId="20041" xr:uid="{7D9B911B-6F5A-435C-AD5C-BB9067AD49C9}"/>
    <cellStyle name="60% - Accent3 2 2" xfId="878" xr:uid="{00000000-0005-0000-0000-00003D000000}"/>
    <cellStyle name="60% - Accent3 3" xfId="123" xr:uid="{00000000-0005-0000-0000-00003E000000}"/>
    <cellStyle name="60% - Accent3 4" xfId="46" xr:uid="{00000000-0005-0000-0000-000066000000}"/>
    <cellStyle name="60% - Accent4 2" xfId="126" xr:uid="{00000000-0005-0000-0000-000040000000}"/>
    <cellStyle name="60% - Accent4 2 2" xfId="879" xr:uid="{00000000-0005-0000-0000-000041000000}"/>
    <cellStyle name="60% - Accent4 3" xfId="125" xr:uid="{00000000-0005-0000-0000-000042000000}"/>
    <cellStyle name="60% - Accent4 4" xfId="47" xr:uid="{00000000-0005-0000-0000-00006A000000}"/>
    <cellStyle name="60% - Accent5 2" xfId="128" xr:uid="{00000000-0005-0000-0000-000044000000}"/>
    <cellStyle name="60% - Accent5 3" xfId="127" xr:uid="{00000000-0005-0000-0000-000045000000}"/>
    <cellStyle name="60% - Accent5 4" xfId="48" xr:uid="{00000000-0005-0000-0000-00006E000000}"/>
    <cellStyle name="60% - Accent6 2" xfId="130" xr:uid="{00000000-0005-0000-0000-000047000000}"/>
    <cellStyle name="60% - Accent6 2 2" xfId="880" xr:uid="{00000000-0005-0000-0000-000048000000}"/>
    <cellStyle name="60% - Accent6 3" xfId="129" xr:uid="{00000000-0005-0000-0000-000049000000}"/>
    <cellStyle name="60% - Accent6 4" xfId="49" xr:uid="{00000000-0005-0000-0000-000071000000}"/>
    <cellStyle name="Accent1" xfId="24" builtinId="29" customBuiltin="1"/>
    <cellStyle name="Accent1 2" xfId="132" xr:uid="{00000000-0005-0000-0000-00004B000000}"/>
    <cellStyle name="Accent1 3" xfId="131" xr:uid="{00000000-0005-0000-0000-00004C000000}"/>
    <cellStyle name="Accent2" xfId="27" builtinId="33" customBuiltin="1"/>
    <cellStyle name="Accent2 2" xfId="134" xr:uid="{00000000-0005-0000-0000-00004E000000}"/>
    <cellStyle name="Accent2 3" xfId="133" xr:uid="{00000000-0005-0000-0000-00004F000000}"/>
    <cellStyle name="Accent3" xfId="30" builtinId="37" customBuiltin="1"/>
    <cellStyle name="Accent3 2" xfId="136" xr:uid="{00000000-0005-0000-0000-000051000000}"/>
    <cellStyle name="Accent3 3" xfId="135" xr:uid="{00000000-0005-0000-0000-000052000000}"/>
    <cellStyle name="Accent4" xfId="33" builtinId="41" customBuiltin="1"/>
    <cellStyle name="Accent4 2" xfId="138" xr:uid="{00000000-0005-0000-0000-000054000000}"/>
    <cellStyle name="Accent4 3" xfId="137" xr:uid="{00000000-0005-0000-0000-000055000000}"/>
    <cellStyle name="Accent5" xfId="36" builtinId="45" customBuiltin="1"/>
    <cellStyle name="Accent5 2" xfId="140" xr:uid="{00000000-0005-0000-0000-000057000000}"/>
    <cellStyle name="Accent5 3" xfId="139" xr:uid="{00000000-0005-0000-0000-000058000000}"/>
    <cellStyle name="Accent6" xfId="39" builtinId="49" customBuiltin="1"/>
    <cellStyle name="Accent6 2" xfId="142" xr:uid="{00000000-0005-0000-0000-00005A000000}"/>
    <cellStyle name="Accent6 3" xfId="141" xr:uid="{00000000-0005-0000-0000-00005B000000}"/>
    <cellStyle name="Akzent1 2" xfId="1389" xr:uid="{00000000-0005-0000-0000-000064000000}"/>
    <cellStyle name="Akzent2 2" xfId="1390" xr:uid="{00000000-0005-0000-0000-000065000000}"/>
    <cellStyle name="Akzent3 2" xfId="1391" xr:uid="{00000000-0005-0000-0000-000066000000}"/>
    <cellStyle name="Akzent4 2" xfId="1392" xr:uid="{00000000-0005-0000-0000-000067000000}"/>
    <cellStyle name="Akzent5 2" xfId="1393" xr:uid="{00000000-0005-0000-0000-000068000000}"/>
    <cellStyle name="Akzent6 2" xfId="1394" xr:uid="{00000000-0005-0000-0000-000069000000}"/>
    <cellStyle name="Ausgabe 2" xfId="1395" xr:uid="{00000000-0005-0000-0000-00006A000000}"/>
    <cellStyle name="Ausgabe 2 2" xfId="4977" xr:uid="{00000000-0005-0000-0000-00006B000000}"/>
    <cellStyle name="Ausgabe 2 2 2" xfId="6763" xr:uid="{00000000-0005-0000-0000-00006B000000}"/>
    <cellStyle name="Ausgabe 2 2 3" xfId="11113" xr:uid="{02D4E3F6-8E9A-4A44-998C-8FAA945BF163}"/>
    <cellStyle name="Ausgabe 2 2 4" xfId="12517" xr:uid="{DB3B47DA-5F17-4FA4-BFA4-4E64A5B73E77}"/>
    <cellStyle name="Ausgabe 2 2 5" xfId="10291" xr:uid="{78DC0ABC-0813-44B3-832C-CAD4CC33A58E}"/>
    <cellStyle name="Ausgabe 2 2 6" xfId="15530" xr:uid="{628F7A54-45DE-4539-B479-6E8BE94D8F74}"/>
    <cellStyle name="Ausgabe 2 2 7" xfId="17059" xr:uid="{2BA386D3-F101-48CE-B8D6-508DEA719DB6}"/>
    <cellStyle name="Ausgabe 2 2 8" xfId="18368" xr:uid="{A24ABB7B-1CC7-4D71-9D25-A310567B7467}"/>
    <cellStyle name="Ausgabe 2 2 9" xfId="19634" xr:uid="{262DB78E-8B0C-4B51-B6B9-A972DE024E16}"/>
    <cellStyle name="Ausgabe 2 3" xfId="2894" xr:uid="{00000000-0005-0000-0000-00006A000000}"/>
    <cellStyle name="Ausgabe 2 4" xfId="9231" xr:uid="{750C67D0-1CE2-4737-8567-A3839F3146C3}"/>
    <cellStyle name="Ausgabe 2 5" xfId="9097" xr:uid="{FF8A76A3-ED21-4DE8-8C15-36CACB3A1ABB}"/>
    <cellStyle name="Ausgabe 2 6" xfId="12288" xr:uid="{D6D5FCB7-F03D-4F5A-B01E-8976D08E95C0}"/>
    <cellStyle name="Ausgabe 2 7" xfId="8475" xr:uid="{F31FF97B-F5A9-4ECC-8587-BD2B86620888}"/>
    <cellStyle name="Ausgabe 2 8" xfId="8869" xr:uid="{B0F0B097-D33B-4F31-A68D-6120C697F739}"/>
    <cellStyle name="Ausgabe 2 9" xfId="19910" xr:uid="{A8C7A25B-5EE3-4822-87DE-76FF10F8994D}"/>
    <cellStyle name="Bad" xfId="15" builtinId="27" customBuiltin="1"/>
    <cellStyle name="Bad 2" xfId="144" xr:uid="{00000000-0005-0000-0000-00005D000000}"/>
    <cellStyle name="Bad 3" xfId="143" xr:uid="{00000000-0005-0000-0000-00005E000000}"/>
    <cellStyle name="Bad 3 2" xfId="3248" xr:uid="{00000000-0005-0000-0000-00006E000000}"/>
    <cellStyle name="Berechnung 2" xfId="1396" xr:uid="{00000000-0005-0000-0000-00006F000000}"/>
    <cellStyle name="Berechnung 2 10" xfId="19695" xr:uid="{68D4F7FD-AE9D-47A5-A2AE-F89689683F94}"/>
    <cellStyle name="Berechnung 2 2" xfId="4978" xr:uid="{00000000-0005-0000-0000-000070000000}"/>
    <cellStyle name="Berechnung 2 2 2" xfId="6764" xr:uid="{00000000-0005-0000-0000-000070000000}"/>
    <cellStyle name="Berechnung 2 2 3" xfId="11114" xr:uid="{4495813A-1B43-4D82-87D0-BD552399631B}"/>
    <cellStyle name="Berechnung 2 2 4" xfId="12518" xr:uid="{8E7A2FDD-9AF8-4C27-9EF6-E7DC5AB5D6B4}"/>
    <cellStyle name="Berechnung 2 2 5" xfId="8169" xr:uid="{56F86258-5D61-4222-8D48-D82E35771772}"/>
    <cellStyle name="Berechnung 2 2 6" xfId="15531" xr:uid="{9D0B6BFB-346C-4EAA-84F8-CB5461F7BAE9}"/>
    <cellStyle name="Berechnung 2 2 7" xfId="17060" xr:uid="{CF007DF9-E219-4059-BB80-64D84606F9D3}"/>
    <cellStyle name="Berechnung 2 2 8" xfId="18369" xr:uid="{D904B0D5-4EAA-4978-89DB-4BCD55DE8FFF}"/>
    <cellStyle name="Berechnung 2 2 9" xfId="18281" xr:uid="{11810D00-2706-4B3B-8DA6-CAA093F9117C}"/>
    <cellStyle name="Berechnung 2 3" xfId="2884" xr:uid="{00000000-0005-0000-0000-00006F000000}"/>
    <cellStyle name="Berechnung 2 4" xfId="7754" xr:uid="{CCC62D44-338D-46F3-B043-D8B9183185F1}"/>
    <cellStyle name="Berechnung 2 5" xfId="9228" xr:uid="{A5866C24-E86D-4662-9EF1-0BF5AC643A58}"/>
    <cellStyle name="Berechnung 2 6" xfId="12364" xr:uid="{8015A4D6-56B1-4B0A-8510-D1E43A1CB0C4}"/>
    <cellStyle name="Berechnung 2 7" xfId="9243" xr:uid="{92849C5D-911B-42A5-90C6-7BE85EF66015}"/>
    <cellStyle name="Berechnung 2 8" xfId="12164" xr:uid="{C2125BE7-803F-4A25-AC5A-6E1F89603057}"/>
    <cellStyle name="Berechnung 2 9" xfId="17960" xr:uid="{D20A5A1B-ADF8-414F-A4F6-50E0ED87D3B1}"/>
    <cellStyle name="Calc Currency (0)" xfId="145" xr:uid="{00000000-0005-0000-0000-00005F000000}"/>
    <cellStyle name="Calculation" xfId="18" builtinId="22" customBuiltin="1"/>
    <cellStyle name="Calculation 2" xfId="147" xr:uid="{00000000-0005-0000-0000-000061000000}"/>
    <cellStyle name="Calculation 2 10" xfId="3458" xr:uid="{00000000-0005-0000-0000-000073000000}"/>
    <cellStyle name="Calculation 2 10 10" xfId="16700" xr:uid="{F6F76A81-C18A-4256-A403-E00E622957C1}"/>
    <cellStyle name="Calculation 2 10 11" xfId="17047" xr:uid="{0D142442-9302-40BF-A73E-6B441F1D48A4}"/>
    <cellStyle name="Calculation 2 10 2" xfId="4059" xr:uid="{00000000-0005-0000-0000-000074000000}"/>
    <cellStyle name="Calculation 2 10 2 10" xfId="18262" xr:uid="{E16E5CB7-1CEE-43AC-B79E-2D337BF91E26}"/>
    <cellStyle name="Calculation 2 10 2 2" xfId="5659" xr:uid="{00000000-0005-0000-0000-000075000000}"/>
    <cellStyle name="Calculation 2 10 2 2 2" xfId="7444" xr:uid="{00000000-0005-0000-0000-000075000000}"/>
    <cellStyle name="Calculation 2 10 2 2 3" xfId="11794" xr:uid="{ECE9D363-7100-4FEA-A887-3C14C4ED2A50}"/>
    <cellStyle name="Calculation 2 10 2 2 4" xfId="13198" xr:uid="{8C915DE2-3F3C-4044-BD6C-8AF4F9761463}"/>
    <cellStyle name="Calculation 2 10 2 2 5" xfId="8428" xr:uid="{04178FD4-6A50-451D-87BE-A504C9B2674C}"/>
    <cellStyle name="Calculation 2 10 2 2 6" xfId="16212" xr:uid="{0E0D3182-C993-437E-9968-CC4C54C00150}"/>
    <cellStyle name="Calculation 2 10 2 2 7" xfId="17741" xr:uid="{860D6003-87C6-4BE5-A3B8-9059C34BCE9C}"/>
    <cellStyle name="Calculation 2 10 2 2 8" xfId="19049" xr:uid="{71B7A285-B1B1-4D13-BA74-925CA38AACF5}"/>
    <cellStyle name="Calculation 2 10 2 2 9" xfId="16804" xr:uid="{1CEDCD97-1B87-41AD-B5ED-E2868F16262D}"/>
    <cellStyle name="Calculation 2 10 2 3" xfId="6548" xr:uid="{00000000-0005-0000-0000-000074000000}"/>
    <cellStyle name="Calculation 2 10 2 4" xfId="10261" xr:uid="{38A21DE2-E887-43FF-AA01-D3EE5CBA7833}"/>
    <cellStyle name="Calculation 2 10 2 5" xfId="10849" xr:uid="{5C346FB6-97AD-4689-8E7F-FC8BBA358CE9}"/>
    <cellStyle name="Calculation 2 10 2 6" xfId="8149" xr:uid="{5691BD26-5F36-4B00-845B-69BCA0B79B61}"/>
    <cellStyle name="Calculation 2 10 2 7" xfId="12290" xr:uid="{26A3F958-80BD-4A2E-A9CE-CA1E22C9BCA0}"/>
    <cellStyle name="Calculation 2 10 2 8" xfId="12262" xr:uid="{318FD3EF-2029-48B6-9613-127F9AF561AB}"/>
    <cellStyle name="Calculation 2 10 2 9" xfId="14652" xr:uid="{FB7D6B12-130D-4C56-BBCB-B3DFA5C43F89}"/>
    <cellStyle name="Calculation 2 10 3" xfId="5194" xr:uid="{00000000-0005-0000-0000-000076000000}"/>
    <cellStyle name="Calculation 2 10 3 2" xfId="6979" xr:uid="{00000000-0005-0000-0000-000076000000}"/>
    <cellStyle name="Calculation 2 10 3 3" xfId="11329" xr:uid="{AEB57B8F-2FC6-4FD6-B14F-97214F8646DB}"/>
    <cellStyle name="Calculation 2 10 3 4" xfId="12733" xr:uid="{6D570CA9-F29D-43D3-96C6-3098A47D155A}"/>
    <cellStyle name="Calculation 2 10 3 5" xfId="13940" xr:uid="{D2D619B2-62E1-4C57-9AA9-C299FDB53078}"/>
    <cellStyle name="Calculation 2 10 3 6" xfId="15747" xr:uid="{003880D9-DBF4-43A7-9DA4-2A925D9BFB8C}"/>
    <cellStyle name="Calculation 2 10 3 7" xfId="17276" xr:uid="{AB4D33A2-555F-46BC-BEE1-F0DE1C1F91FB}"/>
    <cellStyle name="Calculation 2 10 3 8" xfId="18584" xr:uid="{34B89879-F80F-4A32-A4DE-3185B62B0059}"/>
    <cellStyle name="Calculation 2 10 3 9" xfId="19444" xr:uid="{9FDBFF68-CA1A-423B-952C-200137B591E8}"/>
    <cellStyle name="Calculation 2 10 4" xfId="6087" xr:uid="{00000000-0005-0000-0000-000073000000}"/>
    <cellStyle name="Calculation 2 10 5" xfId="9685" xr:uid="{FC8A3067-6BFF-4546-93A3-219FBAFC31E3}"/>
    <cellStyle name="Calculation 2 10 6" xfId="7926" xr:uid="{D5C5AEF1-3D82-442C-9B24-CB1C9F6B24BB}"/>
    <cellStyle name="Calculation 2 10 7" xfId="14414" xr:uid="{5DD027D0-B103-4AEF-8AF9-A6323EEF1328}"/>
    <cellStyle name="Calculation 2 10 8" xfId="8137" xr:uid="{4C72CBBE-22E7-4923-A427-ECC1F557E902}"/>
    <cellStyle name="Calculation 2 10 9" xfId="15228" xr:uid="{BB36AF56-3E50-42E6-AEEA-5746D1EF7674}"/>
    <cellStyle name="Calculation 2 11" xfId="3450" xr:uid="{00000000-0005-0000-0000-000077000000}"/>
    <cellStyle name="Calculation 2 11 10" xfId="16791" xr:uid="{3BC1AB1F-4926-4474-8D10-5A7E1D624EA5}"/>
    <cellStyle name="Calculation 2 11 11" xfId="19843" xr:uid="{B1642B7B-CEEA-4B7E-A130-E0D77343BFF3}"/>
    <cellStyle name="Calculation 2 11 2" xfId="4051" xr:uid="{00000000-0005-0000-0000-000078000000}"/>
    <cellStyle name="Calculation 2 11 2 10" xfId="12066" xr:uid="{7B191B91-8907-4A5E-B427-9CA9D97DEF1E}"/>
    <cellStyle name="Calculation 2 11 2 2" xfId="5651" xr:uid="{00000000-0005-0000-0000-000079000000}"/>
    <cellStyle name="Calculation 2 11 2 2 2" xfId="7436" xr:uid="{00000000-0005-0000-0000-000079000000}"/>
    <cellStyle name="Calculation 2 11 2 2 3" xfId="11786" xr:uid="{34D7709C-D173-4B8C-B9E8-307FC09C0102}"/>
    <cellStyle name="Calculation 2 11 2 2 4" xfId="13190" xr:uid="{1344DB8F-B538-4A15-97C8-7A46573847A1}"/>
    <cellStyle name="Calculation 2 11 2 2 5" xfId="14526" xr:uid="{DEF999E7-59B9-4F6C-85E7-E3BF0283EF99}"/>
    <cellStyle name="Calculation 2 11 2 2 6" xfId="16204" xr:uid="{2215683C-F899-4B35-9694-25EA21E94D54}"/>
    <cellStyle name="Calculation 2 11 2 2 7" xfId="17733" xr:uid="{2C9C1B80-67DB-4E1E-B326-AFAB88DFD9A7}"/>
    <cellStyle name="Calculation 2 11 2 2 8" xfId="19041" xr:uid="{6EE1C6E5-4ABD-4A9D-A03A-C081E10DB465}"/>
    <cellStyle name="Calculation 2 11 2 2 9" xfId="20010" xr:uid="{267F08B1-21D7-4755-AD07-9CB12A1AFA4E}"/>
    <cellStyle name="Calculation 2 11 2 3" xfId="6540" xr:uid="{00000000-0005-0000-0000-000078000000}"/>
    <cellStyle name="Calculation 2 11 2 4" xfId="10253" xr:uid="{76CEAABB-9161-4ABC-AC3B-8B4BCAFCD865}"/>
    <cellStyle name="Calculation 2 11 2 5" xfId="10362" xr:uid="{4C8D425B-8899-4A09-956B-1D20307B7287}"/>
    <cellStyle name="Calculation 2 11 2 6" xfId="14415" xr:uid="{10BD454A-A00F-48D0-9BFA-CAE474F4A1D8}"/>
    <cellStyle name="Calculation 2 11 2 7" xfId="13617" xr:uid="{ECD3ACF0-9341-4B64-B909-2BC4EF82A940}"/>
    <cellStyle name="Calculation 2 11 2 8" xfId="12177" xr:uid="{3DF87B2E-6F32-4014-929D-5574BF4D1961}"/>
    <cellStyle name="Calculation 2 11 2 9" xfId="13879" xr:uid="{F2B0E54C-F451-4928-92BE-5CF32119A6AF}"/>
    <cellStyle name="Calculation 2 11 3" xfId="5186" xr:uid="{00000000-0005-0000-0000-00007A000000}"/>
    <cellStyle name="Calculation 2 11 3 2" xfId="6971" xr:uid="{00000000-0005-0000-0000-00007A000000}"/>
    <cellStyle name="Calculation 2 11 3 3" xfId="11321" xr:uid="{CF8189FB-0520-4131-8398-C6D2A17A203A}"/>
    <cellStyle name="Calculation 2 11 3 4" xfId="12725" xr:uid="{1475CAD7-7710-4BA3-99F4-2CC1E4640CD4}"/>
    <cellStyle name="Calculation 2 11 3 5" xfId="14405" xr:uid="{75C5DD2C-1ADC-4698-87A6-52C33E3B038F}"/>
    <cellStyle name="Calculation 2 11 3 6" xfId="15739" xr:uid="{2ED9E047-4078-42CE-90F7-6CE73889C38F}"/>
    <cellStyle name="Calculation 2 11 3 7" xfId="17268" xr:uid="{FBC9688C-D642-40E1-A4AC-F49B5E738A2E}"/>
    <cellStyle name="Calculation 2 11 3 8" xfId="18576" xr:uid="{96A8AC04-640B-41F3-8588-13C9ECE7414C}"/>
    <cellStyle name="Calculation 2 11 3 9" xfId="19419" xr:uid="{4D2C38CE-C8B9-408E-B515-B0A7741AB9C9}"/>
    <cellStyle name="Calculation 2 11 4" xfId="6079" xr:uid="{00000000-0005-0000-0000-000077000000}"/>
    <cellStyle name="Calculation 2 11 5" xfId="9677" xr:uid="{BC03C97B-F6E4-449B-8548-E2257BB57F2F}"/>
    <cellStyle name="Calculation 2 11 6" xfId="7934" xr:uid="{BA74FE38-D42A-4860-8EEA-7709AC2F9435}"/>
    <cellStyle name="Calculation 2 11 7" xfId="8305" xr:uid="{5B14E43E-D67D-4596-9FC3-C2DDA6DFA294}"/>
    <cellStyle name="Calculation 2 11 8" xfId="10220" xr:uid="{94AC4F02-E9F9-4EAC-B938-D8F9FB42323A}"/>
    <cellStyle name="Calculation 2 11 9" xfId="15323" xr:uid="{F681DC06-3C96-4432-986C-B814210F5F64}"/>
    <cellStyle name="Calculation 2 12" xfId="3482" xr:uid="{00000000-0005-0000-0000-00007B000000}"/>
    <cellStyle name="Calculation 2 12 10" xfId="16814" xr:uid="{AE443480-CAA6-4B88-B76A-4BFAC5DB4CA7}"/>
    <cellStyle name="Calculation 2 12 11" xfId="18041" xr:uid="{B20AB3E9-DBA8-4150-B8C2-CCCA11D7BD7A}"/>
    <cellStyle name="Calculation 2 12 2" xfId="4083" xr:uid="{00000000-0005-0000-0000-00007C000000}"/>
    <cellStyle name="Calculation 2 12 2 10" xfId="19407" xr:uid="{72772128-82EE-4B24-BB7F-D1AEFD6BC260}"/>
    <cellStyle name="Calculation 2 12 2 2" xfId="5682" xr:uid="{00000000-0005-0000-0000-00007D000000}"/>
    <cellStyle name="Calculation 2 12 2 2 2" xfId="7467" xr:uid="{00000000-0005-0000-0000-00007D000000}"/>
    <cellStyle name="Calculation 2 12 2 2 3" xfId="11817" xr:uid="{2272244C-68FE-40A7-BFE6-F5D0262E1E43}"/>
    <cellStyle name="Calculation 2 12 2 2 4" xfId="13221" xr:uid="{7DE8D5CB-7856-4222-86EC-3B28D3F304AE}"/>
    <cellStyle name="Calculation 2 12 2 2 5" xfId="14647" xr:uid="{C147EC51-F7C9-4194-BE6F-2C180F9FBBDB}"/>
    <cellStyle name="Calculation 2 12 2 2 6" xfId="16235" xr:uid="{080B8AC8-6712-450A-A268-61242F6C37B0}"/>
    <cellStyle name="Calculation 2 12 2 2 7" xfId="17764" xr:uid="{A4BD0AB8-3A17-492F-9B61-55DF661080F0}"/>
    <cellStyle name="Calculation 2 12 2 2 8" xfId="19072" xr:uid="{3F2039AA-B339-47DE-8DD3-569B05F5D22A}"/>
    <cellStyle name="Calculation 2 12 2 2 9" xfId="16746" xr:uid="{CB4F2667-6A83-46CE-89F9-47CB9C2C83C3}"/>
    <cellStyle name="Calculation 2 12 2 3" xfId="6571" xr:uid="{00000000-0005-0000-0000-00007C000000}"/>
    <cellStyle name="Calculation 2 12 2 4" xfId="10283" xr:uid="{632F0C16-4AA9-4500-A094-6C77604531E9}"/>
    <cellStyle name="Calculation 2 12 2 5" xfId="9342" xr:uid="{D04DD34B-5620-41A5-9244-0F2D91715743}"/>
    <cellStyle name="Calculation 2 12 2 6" xfId="8343" xr:uid="{5B6B3B47-217E-4A5F-912C-F71F9AAE1812}"/>
    <cellStyle name="Calculation 2 12 2 7" xfId="8470" xr:uid="{FC51F6A6-0248-401A-8752-32C8225847CE}"/>
    <cellStyle name="Calculation 2 12 2 8" xfId="7901" xr:uid="{0DD011A4-C743-454D-8217-FA229A8C5EBE}"/>
    <cellStyle name="Calculation 2 12 2 9" xfId="8805" xr:uid="{52E9793B-DCE2-438A-81F8-24607E8F6B41}"/>
    <cellStyle name="Calculation 2 12 3" xfId="5217" xr:uid="{00000000-0005-0000-0000-00007E000000}"/>
    <cellStyle name="Calculation 2 12 3 2" xfId="7002" xr:uid="{00000000-0005-0000-0000-00007E000000}"/>
    <cellStyle name="Calculation 2 12 3 3" xfId="11352" xr:uid="{47A86AAC-4612-4B4C-BD3C-5FEDEEC55318}"/>
    <cellStyle name="Calculation 2 12 3 4" xfId="12756" xr:uid="{9AD5B88C-F582-4021-B3EC-1608A2AA99B2}"/>
    <cellStyle name="Calculation 2 12 3 5" xfId="14504" xr:uid="{1356177C-B7BC-454C-9EBC-A8A119CB1DB2}"/>
    <cellStyle name="Calculation 2 12 3 6" xfId="15770" xr:uid="{4D398A14-98AA-4F6F-BB5C-3B7CA12942F1}"/>
    <cellStyle name="Calculation 2 12 3 7" xfId="17299" xr:uid="{0B47479B-3F41-4CA0-902D-D26A47678F6A}"/>
    <cellStyle name="Calculation 2 12 3 8" xfId="18607" xr:uid="{120A560F-B64D-420C-8C14-C664EA6E086A}"/>
    <cellStyle name="Calculation 2 12 3 9" xfId="14339" xr:uid="{79177621-7BE4-4D59-A0F9-636F52C456F0}"/>
    <cellStyle name="Calculation 2 12 4" xfId="6110" xr:uid="{00000000-0005-0000-0000-00007B000000}"/>
    <cellStyle name="Calculation 2 12 5" xfId="9709" xr:uid="{01BBEEE2-0E8F-4A70-8306-E39690CDAECB}"/>
    <cellStyle name="Calculation 2 12 6" xfId="9657" xr:uid="{6073CFF5-6891-4711-BB85-39DA93ADA10D}"/>
    <cellStyle name="Calculation 2 12 7" xfId="14771" xr:uid="{6F9C3BA0-B4CA-41F7-8FAE-1D974EF44D1A}"/>
    <cellStyle name="Calculation 2 12 8" xfId="8698" xr:uid="{9623300F-1163-4C02-A952-82DAD2BD7B77}"/>
    <cellStyle name="Calculation 2 12 9" xfId="8752" xr:uid="{59559A1C-41C6-4C60-ACA3-C15C9AFF26F2}"/>
    <cellStyle name="Calculation 2 13" xfId="3472" xr:uid="{00000000-0005-0000-0000-00007F000000}"/>
    <cellStyle name="Calculation 2 13 10" xfId="16643" xr:uid="{2D4B310E-3191-43C1-BA83-F2EFEEFE153F}"/>
    <cellStyle name="Calculation 2 13 11" xfId="19827" xr:uid="{D8A4E3DD-5A47-4858-B61B-4CE64F47F3D7}"/>
    <cellStyle name="Calculation 2 13 2" xfId="4073" xr:uid="{00000000-0005-0000-0000-000080000000}"/>
    <cellStyle name="Calculation 2 13 2 10" xfId="19483" xr:uid="{76E43F81-F02F-4B28-A1DB-3A859876E002}"/>
    <cellStyle name="Calculation 2 13 2 2" xfId="5673" xr:uid="{00000000-0005-0000-0000-000081000000}"/>
    <cellStyle name="Calculation 2 13 2 2 2" xfId="7458" xr:uid="{00000000-0005-0000-0000-000081000000}"/>
    <cellStyle name="Calculation 2 13 2 2 3" xfId="11808" xr:uid="{C6B933F1-0CF5-4FF9-9523-36D188B6EC33}"/>
    <cellStyle name="Calculation 2 13 2 2 4" xfId="13212" xr:uid="{1F0D56DA-812A-4A13-BC6C-2A6711C64191}"/>
    <cellStyle name="Calculation 2 13 2 2 5" xfId="14070" xr:uid="{8F2539C7-7C84-4E21-BAB5-22D5AA544BCF}"/>
    <cellStyle name="Calculation 2 13 2 2 6" xfId="16226" xr:uid="{4E7F17EC-27DA-4D65-8D4C-DE8AEA4D6F37}"/>
    <cellStyle name="Calculation 2 13 2 2 7" xfId="17755" xr:uid="{00CB3911-BBF4-414B-B4CC-F37FA70471C6}"/>
    <cellStyle name="Calculation 2 13 2 2 8" xfId="19063" xr:uid="{C0CD34C4-0A3F-4D17-9BC6-FC6ABD30D8E5}"/>
    <cellStyle name="Calculation 2 13 2 2 9" xfId="8889" xr:uid="{A3FA9CEF-5CB4-4D66-B3F1-FC787ECDF935}"/>
    <cellStyle name="Calculation 2 13 2 3" xfId="6562" xr:uid="{00000000-0005-0000-0000-000080000000}"/>
    <cellStyle name="Calculation 2 13 2 4" xfId="10275" xr:uid="{0BD5E7D6-1822-42E3-A490-5009E8343B7A}"/>
    <cellStyle name="Calculation 2 13 2 5" xfId="9789" xr:uid="{05FD6131-FF85-4BC6-9492-EFE28151EB2D}"/>
    <cellStyle name="Calculation 2 13 2 6" xfId="14182" xr:uid="{55D89782-DDA9-4C9A-9E5B-9867BE444A4B}"/>
    <cellStyle name="Calculation 2 13 2 7" xfId="10864" xr:uid="{884F1EAB-D6FD-4F65-94A5-D39BC0C0DC7F}"/>
    <cellStyle name="Calculation 2 13 2 8" xfId="12276" xr:uid="{5CF8CE06-D8A5-4EA2-A3DB-33AF8AE6C170}"/>
    <cellStyle name="Calculation 2 13 2 9" xfId="10534" xr:uid="{9D2BB633-6DDA-4590-8583-CBEE51D24019}"/>
    <cellStyle name="Calculation 2 13 3" xfId="5208" xr:uid="{00000000-0005-0000-0000-000082000000}"/>
    <cellStyle name="Calculation 2 13 3 2" xfId="6993" xr:uid="{00000000-0005-0000-0000-000082000000}"/>
    <cellStyle name="Calculation 2 13 3 3" xfId="11343" xr:uid="{EF513E49-929B-4950-83F7-E9A8F20D126E}"/>
    <cellStyle name="Calculation 2 13 3 4" xfId="12747" xr:uid="{E6F32143-991B-4A5E-8429-D7E0B57253F8}"/>
    <cellStyle name="Calculation 2 13 3 5" xfId="9906" xr:uid="{962E078F-C2F3-400B-96D8-A21B9311AF9D}"/>
    <cellStyle name="Calculation 2 13 3 6" xfId="15761" xr:uid="{417F2771-66E3-4ACE-8B3C-A8500B1E4355}"/>
    <cellStyle name="Calculation 2 13 3 7" xfId="17290" xr:uid="{EC097835-67A1-4F85-82D5-A2FA7192A828}"/>
    <cellStyle name="Calculation 2 13 3 8" xfId="18598" xr:uid="{3D99DFF8-8944-4B96-B41A-AD564876A729}"/>
    <cellStyle name="Calculation 2 13 3 9" xfId="15358" xr:uid="{437C79E9-CBB9-4E14-8A52-13692B6FD131}"/>
    <cellStyle name="Calculation 2 13 4" xfId="6101" xr:uid="{00000000-0005-0000-0000-00007F000000}"/>
    <cellStyle name="Calculation 2 13 5" xfId="9699" xr:uid="{CE8A2663-0072-4637-AFD5-4A5814EDD6CE}"/>
    <cellStyle name="Calculation 2 13 6" xfId="7917" xr:uid="{C2639C71-0FFE-48B3-9279-160A4710513B}"/>
    <cellStyle name="Calculation 2 13 7" xfId="10901" xr:uid="{22074BDA-2B02-4518-BA98-5DC892AE528C}"/>
    <cellStyle name="Calculation 2 13 8" xfId="14191" xr:uid="{0D5CCDEA-EB77-4B43-BF47-2CF1FEE743EC}"/>
    <cellStyle name="Calculation 2 13 9" xfId="15165" xr:uid="{7D393B0A-E89C-451C-A821-DB8A4043DB46}"/>
    <cellStyle name="Calculation 2 14" xfId="3845" xr:uid="{00000000-0005-0000-0000-000083000000}"/>
    <cellStyle name="Calculation 2 14 10" xfId="16818" xr:uid="{27B11D1C-B3DA-4224-8647-0641FD228CE3}"/>
    <cellStyle name="Calculation 2 14 2" xfId="5488" xr:uid="{00000000-0005-0000-0000-000084000000}"/>
    <cellStyle name="Calculation 2 14 2 2" xfId="7273" xr:uid="{00000000-0005-0000-0000-000084000000}"/>
    <cellStyle name="Calculation 2 14 2 3" xfId="11623" xr:uid="{75FB21B0-807D-48FD-AB89-8743089B4C2E}"/>
    <cellStyle name="Calculation 2 14 2 4" xfId="13027" xr:uid="{79D184F4-19ED-4881-BD67-CB58E6E2C746}"/>
    <cellStyle name="Calculation 2 14 2 5" xfId="8474" xr:uid="{F0165DEB-5894-41D1-8986-B9DFC620D507}"/>
    <cellStyle name="Calculation 2 14 2 6" xfId="16041" xr:uid="{56778818-1CEC-4688-A17D-17DFA36BAB44}"/>
    <cellStyle name="Calculation 2 14 2 7" xfId="17570" xr:uid="{07534717-A6DB-42C5-9770-F03AA9CC186E}"/>
    <cellStyle name="Calculation 2 14 2 8" xfId="18878" xr:uid="{27C9F290-0E01-43B7-BB0A-2FF80CB06579}"/>
    <cellStyle name="Calculation 2 14 2 9" xfId="19516" xr:uid="{FCDCF76E-D8FD-4C43-A2EE-54E3D0363FF4}"/>
    <cellStyle name="Calculation 2 14 3" xfId="6380" xr:uid="{00000000-0005-0000-0000-000083000000}"/>
    <cellStyle name="Calculation 2 14 4" xfId="10053" xr:uid="{A59DF8E2-7889-4C79-9E8B-3B8721E02143}"/>
    <cellStyle name="Calculation 2 14 5" xfId="10957" xr:uid="{752C6AE3-DDCA-4082-8417-9344D69952A8}"/>
    <cellStyle name="Calculation 2 14 6" xfId="10321" xr:uid="{7379EC89-221A-4858-84B0-BB6F7B4E5B04}"/>
    <cellStyle name="Calculation 2 14 7" xfId="9202" xr:uid="{12A459ED-02C8-4B8E-804B-6C6D089BD858}"/>
    <cellStyle name="Calculation 2 14 8" xfId="15212" xr:uid="{7E9AC0A2-0C8E-4A5A-9B67-D6E2D0AD750C}"/>
    <cellStyle name="Calculation 2 14 9" xfId="16950" xr:uid="{820A5EEE-1E7C-42CB-A927-F350CD35741C}"/>
    <cellStyle name="Calculation 2 15" xfId="4979" xr:uid="{00000000-0005-0000-0000-000085000000}"/>
    <cellStyle name="Calculation 2 15 2" xfId="6765" xr:uid="{00000000-0005-0000-0000-000085000000}"/>
    <cellStyle name="Calculation 2 15 3" xfId="11115" xr:uid="{5E53B97E-6115-423F-8A1F-04B4167181E1}"/>
    <cellStyle name="Calculation 2 15 4" xfId="12519" xr:uid="{F4CE914C-312E-4685-8826-D075271A394F}"/>
    <cellStyle name="Calculation 2 15 5" xfId="10900" xr:uid="{649B992E-44C6-4F79-A7D9-3AF978E44232}"/>
    <cellStyle name="Calculation 2 15 6" xfId="15532" xr:uid="{8C799988-7927-4228-BB92-0CB3A1152D0C}"/>
    <cellStyle name="Calculation 2 15 7" xfId="17061" xr:uid="{7EA5E677-5F62-417F-AB94-A8BA65BBD119}"/>
    <cellStyle name="Calculation 2 15 8" xfId="18370" xr:uid="{188A0341-21EB-4031-938F-DBADE9AF3766}"/>
    <cellStyle name="Calculation 2 15 9" xfId="19718" xr:uid="{B2294529-9CAA-40CF-9C1B-B68E46CC033F}"/>
    <cellStyle name="Calculation 2 16" xfId="2865" xr:uid="{00000000-0005-0000-0000-000072000000}"/>
    <cellStyle name="Calculation 2 17" xfId="7756" xr:uid="{9918860D-CF46-4048-9F34-8F07B573A72E}"/>
    <cellStyle name="Calculation 2 18" xfId="9227" xr:uid="{604F4CEE-1EAF-4BAE-AE8E-6DF8F0D2CC71}"/>
    <cellStyle name="Calculation 2 19" xfId="11016" xr:uid="{913F9F1F-EC04-429A-88A9-7A898AC24BF7}"/>
    <cellStyle name="Calculation 2 2" xfId="3249" xr:uid="{00000000-0005-0000-0000-000086000000}"/>
    <cellStyle name="Calculation 2 2 10" xfId="3500" xr:uid="{00000000-0005-0000-0000-000087000000}"/>
    <cellStyle name="Calculation 2 2 10 10" xfId="16959" xr:uid="{1BB49C1A-8B88-4245-BB7B-09D0A55CA3C9}"/>
    <cellStyle name="Calculation 2 2 10 11" xfId="10644" xr:uid="{120B8A08-EBC7-48C6-B39B-0996639ACC01}"/>
    <cellStyle name="Calculation 2 2 10 2" xfId="4101" xr:uid="{00000000-0005-0000-0000-000088000000}"/>
    <cellStyle name="Calculation 2 2 10 2 10" xfId="8232" xr:uid="{722F641F-E658-431F-A7F0-6673DA52CC80}"/>
    <cellStyle name="Calculation 2 2 10 2 2" xfId="5700" xr:uid="{00000000-0005-0000-0000-000089000000}"/>
    <cellStyle name="Calculation 2 2 10 2 2 2" xfId="7485" xr:uid="{00000000-0005-0000-0000-000089000000}"/>
    <cellStyle name="Calculation 2 2 10 2 2 3" xfId="11835" xr:uid="{047D8253-FECB-446B-B276-5C3577D2392E}"/>
    <cellStyle name="Calculation 2 2 10 2 2 4" xfId="13239" xr:uid="{0522EAD7-E98C-458D-86BC-6E7DCE3725AD}"/>
    <cellStyle name="Calculation 2 2 10 2 2 5" xfId="14123" xr:uid="{26A1A873-370F-4B32-9738-2847DF29B906}"/>
    <cellStyle name="Calculation 2 2 10 2 2 6" xfId="16253" xr:uid="{C7849FAE-B736-4B2C-A832-937599B359D1}"/>
    <cellStyle name="Calculation 2 2 10 2 2 7" xfId="17782" xr:uid="{CA9F80E2-3D49-47F3-BE4A-3B1A7F39E29D}"/>
    <cellStyle name="Calculation 2 2 10 2 2 8" xfId="19090" xr:uid="{7CDCA3CB-1DCF-4A2D-BE72-CF5A31A2B1E8}"/>
    <cellStyle name="Calculation 2 2 10 2 2 9" xfId="18173" xr:uid="{9156ABBE-4FAD-461E-828B-1A524345CDE6}"/>
    <cellStyle name="Calculation 2 2 10 2 3" xfId="6589" xr:uid="{00000000-0005-0000-0000-000088000000}"/>
    <cellStyle name="Calculation 2 2 10 2 4" xfId="10300" xr:uid="{72218590-69A8-4169-B0F1-E97483A1F261}"/>
    <cellStyle name="Calculation 2 2 10 2 5" xfId="7837" xr:uid="{2C7F284E-EBE1-4234-9181-75039110D66E}"/>
    <cellStyle name="Calculation 2 2 10 2 6" xfId="8527" xr:uid="{A33ED25C-8F52-4D78-A91A-E51FFFB4F643}"/>
    <cellStyle name="Calculation 2 2 10 2 7" xfId="13614" xr:uid="{4C6C213C-EE9F-4305-8D08-548F36DDBB62}"/>
    <cellStyle name="Calculation 2 2 10 2 8" xfId="8592" xr:uid="{C2BBA3ED-6188-431E-A71E-DD0BF759A762}"/>
    <cellStyle name="Calculation 2 2 10 2 9" xfId="17972" xr:uid="{DF8D89C7-9C72-4CE2-A4A3-33D087EF1C6C}"/>
    <cellStyle name="Calculation 2 2 10 3" xfId="5235" xr:uid="{00000000-0005-0000-0000-00008A000000}"/>
    <cellStyle name="Calculation 2 2 10 3 2" xfId="7020" xr:uid="{00000000-0005-0000-0000-00008A000000}"/>
    <cellStyle name="Calculation 2 2 10 3 3" xfId="11370" xr:uid="{A695F660-E435-4916-BD3E-C04597F4CA97}"/>
    <cellStyle name="Calculation 2 2 10 3 4" xfId="12774" xr:uid="{7FEA0B46-FD95-4B91-938C-AF9325AAFE66}"/>
    <cellStyle name="Calculation 2 2 10 3 5" xfId="9185" xr:uid="{C8005953-19AE-48CD-8349-362F407BD053}"/>
    <cellStyle name="Calculation 2 2 10 3 6" xfId="15788" xr:uid="{3EF13CB1-6749-40B7-A9DB-C571D936B983}"/>
    <cellStyle name="Calculation 2 2 10 3 7" xfId="17317" xr:uid="{DA933D59-EF92-42C1-943F-291DDA474B32}"/>
    <cellStyle name="Calculation 2 2 10 3 8" xfId="18625" xr:uid="{D6F85FE1-D49C-41E3-8549-0C94D4652CE3}"/>
    <cellStyle name="Calculation 2 2 10 3 9" xfId="12304" xr:uid="{AABD2A30-0B02-48CA-A0BF-4E6BB9F4E9F3}"/>
    <cellStyle name="Calculation 2 2 10 4" xfId="6128" xr:uid="{00000000-0005-0000-0000-000087000000}"/>
    <cellStyle name="Calculation 2 2 10 5" xfId="9727" xr:uid="{51733B8F-EFE9-441C-81DD-CADC59F2A319}"/>
    <cellStyle name="Calculation 2 2 10 6" xfId="10688" xr:uid="{CE189037-7C3A-4ED9-A552-A4A9CF3B65EC}"/>
    <cellStyle name="Calculation 2 2 10 7" xfId="9488" xr:uid="{2ED63D61-C8E3-425C-A5BF-1999ACF191AF}"/>
    <cellStyle name="Calculation 2 2 10 8" xfId="14683" xr:uid="{61A943A6-3FC1-439C-80E4-E82226906879}"/>
    <cellStyle name="Calculation 2 2 10 9" xfId="15224" xr:uid="{D915739A-32F8-4176-95B5-5CDDA3FA8BBA}"/>
    <cellStyle name="Calculation 2 2 11" xfId="3466" xr:uid="{00000000-0005-0000-0000-00008B000000}"/>
    <cellStyle name="Calculation 2 2 11 10" xfId="16760" xr:uid="{5A0AECF6-C296-4567-B356-DA734F82DBC0}"/>
    <cellStyle name="Calculation 2 2 11 11" xfId="19656" xr:uid="{6FD4A463-0B10-4B3A-90B8-50DC0D9258CF}"/>
    <cellStyle name="Calculation 2 2 11 2" xfId="4067" xr:uid="{00000000-0005-0000-0000-00008C000000}"/>
    <cellStyle name="Calculation 2 2 11 2 10" xfId="8950" xr:uid="{B06FC94C-5E8D-4942-AB08-F561A9DDBE90}"/>
    <cellStyle name="Calculation 2 2 11 2 2" xfId="5667" xr:uid="{00000000-0005-0000-0000-00008D000000}"/>
    <cellStyle name="Calculation 2 2 11 2 2 2" xfId="7452" xr:uid="{00000000-0005-0000-0000-00008D000000}"/>
    <cellStyle name="Calculation 2 2 11 2 2 3" xfId="11802" xr:uid="{761A681C-3332-4E0D-9DC2-353136FEC5A8}"/>
    <cellStyle name="Calculation 2 2 11 2 2 4" xfId="13206" xr:uid="{778A262B-CE6F-4585-A866-0DFA89472F43}"/>
    <cellStyle name="Calculation 2 2 11 2 2 5" xfId="10311" xr:uid="{28F32793-CDEC-4487-93E4-91876D753047}"/>
    <cellStyle name="Calculation 2 2 11 2 2 6" xfId="16220" xr:uid="{560875A3-3AEB-45EC-83FE-AE8808E4C9A3}"/>
    <cellStyle name="Calculation 2 2 11 2 2 7" xfId="17749" xr:uid="{8BC223E7-2220-4F74-A4E2-E31FF05D437B}"/>
    <cellStyle name="Calculation 2 2 11 2 2 8" xfId="19057" xr:uid="{247F7B2C-7D9F-400D-B871-C2EE2697248B}"/>
    <cellStyle name="Calculation 2 2 11 2 2 9" xfId="16733" xr:uid="{E81620AA-A026-4B21-9BAE-801517F3EFFC}"/>
    <cellStyle name="Calculation 2 2 11 2 3" xfId="6556" xr:uid="{00000000-0005-0000-0000-00008C000000}"/>
    <cellStyle name="Calculation 2 2 11 2 4" xfId="10269" xr:uid="{C898180A-1542-42CC-9125-41600029AAF1}"/>
    <cellStyle name="Calculation 2 2 11 2 5" xfId="10753" xr:uid="{56940591-7381-4A82-B61E-F00E6F0721B2}"/>
    <cellStyle name="Calculation 2 2 11 2 6" xfId="14443" xr:uid="{828CA3E2-71DA-4405-B11D-F897218A99CA}"/>
    <cellStyle name="Calculation 2 2 11 2 7" xfId="8210" xr:uid="{935F2BEE-2275-4312-9DFA-E9553B32E2A4}"/>
    <cellStyle name="Calculation 2 2 11 2 8" xfId="11024" xr:uid="{DA65BFD1-1DE6-4351-A2EF-CD0F511398A5}"/>
    <cellStyle name="Calculation 2 2 11 2 9" xfId="8801" xr:uid="{9400734E-4F1E-4027-AFB8-F548A13CF923}"/>
    <cellStyle name="Calculation 2 2 11 3" xfId="5202" xr:uid="{00000000-0005-0000-0000-00008E000000}"/>
    <cellStyle name="Calculation 2 2 11 3 2" xfId="6987" xr:uid="{00000000-0005-0000-0000-00008E000000}"/>
    <cellStyle name="Calculation 2 2 11 3 3" xfId="11337" xr:uid="{375950E5-A4B8-44A0-899B-9C612586D923}"/>
    <cellStyle name="Calculation 2 2 11 3 4" xfId="12741" xr:uid="{49A188C0-BB85-4A3D-A9D7-6D2BF760612D}"/>
    <cellStyle name="Calculation 2 2 11 3 5" xfId="10474" xr:uid="{13347125-F206-4BA4-BC62-CC1642A0A5AB}"/>
    <cellStyle name="Calculation 2 2 11 3 6" xfId="15755" xr:uid="{51918534-38E8-4030-A59E-24E36FA1B2E3}"/>
    <cellStyle name="Calculation 2 2 11 3 7" xfId="17284" xr:uid="{E9AB670F-42E6-4574-BF0C-CA908559AEDA}"/>
    <cellStyle name="Calculation 2 2 11 3 8" xfId="18592" xr:uid="{719F249B-C705-4162-8C76-78A3D0181426}"/>
    <cellStyle name="Calculation 2 2 11 3 9" xfId="19616" xr:uid="{F2B5F6E7-A11B-4358-A9F3-21ED96E69B46}"/>
    <cellStyle name="Calculation 2 2 11 4" xfId="6095" xr:uid="{00000000-0005-0000-0000-00008B000000}"/>
    <cellStyle name="Calculation 2 2 11 5" xfId="9693" xr:uid="{E91274B1-951D-4046-818F-E01F1170C8D0}"/>
    <cellStyle name="Calculation 2 2 11 6" xfId="10508" xr:uid="{893C5529-DF7A-46DF-A023-F3742488A76B}"/>
    <cellStyle name="Calculation 2 2 11 7" xfId="10044" xr:uid="{8029FF7A-A607-488C-838A-C782B490DFE7}"/>
    <cellStyle name="Calculation 2 2 11 8" xfId="8114" xr:uid="{C0060367-C6F4-40E0-9CAC-1D274F7E9BF5}"/>
    <cellStyle name="Calculation 2 2 11 9" xfId="15485" xr:uid="{9FA7094B-0F92-4B7E-A691-5F79B7A3FCF1}"/>
    <cellStyle name="Calculation 2 2 12" xfId="3846" xr:uid="{00000000-0005-0000-0000-00008F000000}"/>
    <cellStyle name="Calculation 2 2 12 10" xfId="12352" xr:uid="{A0AECAE4-4832-4EBB-B2C3-84836B59EB08}"/>
    <cellStyle name="Calculation 2 2 12 2" xfId="5489" xr:uid="{00000000-0005-0000-0000-000090000000}"/>
    <cellStyle name="Calculation 2 2 12 2 2" xfId="7274" xr:uid="{00000000-0005-0000-0000-000090000000}"/>
    <cellStyle name="Calculation 2 2 12 2 3" xfId="11624" xr:uid="{45D1B0C5-9AA7-4153-94AF-F2561569D63E}"/>
    <cellStyle name="Calculation 2 2 12 2 4" xfId="13028" xr:uid="{E8CC97DB-7261-4A0F-9261-111C92AFB389}"/>
    <cellStyle name="Calculation 2 2 12 2 5" xfId="10748" xr:uid="{FA1607B8-D62C-4FE3-AA62-AA6B74629D2D}"/>
    <cellStyle name="Calculation 2 2 12 2 6" xfId="16042" xr:uid="{5DA799E6-3D7C-46FD-8379-94EE36EF1E3A}"/>
    <cellStyle name="Calculation 2 2 12 2 7" xfId="17571" xr:uid="{F3F8A697-63A4-4DE7-B1FA-25F6045B7B4C}"/>
    <cellStyle name="Calculation 2 2 12 2 8" xfId="18879" xr:uid="{CD2D89BB-05E8-4263-9CFD-F76AE8B7F0EE}"/>
    <cellStyle name="Calculation 2 2 12 2 9" xfId="9221" xr:uid="{F50A397E-13A3-4529-92F0-7AF2ADD8CD91}"/>
    <cellStyle name="Calculation 2 2 12 3" xfId="6381" xr:uid="{00000000-0005-0000-0000-00008F000000}"/>
    <cellStyle name="Calculation 2 2 12 4" xfId="10054" xr:uid="{DA8ED674-7895-4917-A65D-E8C6BC77D126}"/>
    <cellStyle name="Calculation 2 2 12 5" xfId="10757" xr:uid="{2B41D298-5982-4BD1-ADE6-2F02E7694761}"/>
    <cellStyle name="Calculation 2 2 12 6" xfId="14410" xr:uid="{03863033-FA7B-48B1-807B-700941D4DE1D}"/>
    <cellStyle name="Calculation 2 2 12 7" xfId="14849" xr:uid="{903B7F80-588E-49C1-8298-EA20B184E8F5}"/>
    <cellStyle name="Calculation 2 2 12 8" xfId="14963" xr:uid="{741F5951-C2F6-4D93-8904-F7CEEC099808}"/>
    <cellStyle name="Calculation 2 2 12 9" xfId="16807" xr:uid="{A4BD9FF5-0B6C-4D7C-8D51-F9BCDBEE9C1E}"/>
    <cellStyle name="Calculation 2 2 13" xfId="5037" xr:uid="{00000000-0005-0000-0000-000091000000}"/>
    <cellStyle name="Calculation 2 2 13 2" xfId="6822" xr:uid="{00000000-0005-0000-0000-000091000000}"/>
    <cellStyle name="Calculation 2 2 13 3" xfId="11172" xr:uid="{FD2DEFE3-0754-4D4F-9CAB-7EAEAD32C809}"/>
    <cellStyle name="Calculation 2 2 13 4" xfId="12576" xr:uid="{FE6A0D78-5053-4C60-A621-4565783D20FD}"/>
    <cellStyle name="Calculation 2 2 13 5" xfId="14048" xr:uid="{8B940A49-049D-4061-8CFE-94883A2A6549}"/>
    <cellStyle name="Calculation 2 2 13 6" xfId="15590" xr:uid="{318C7C04-FC44-471C-AAFA-54C031ACF813}"/>
    <cellStyle name="Calculation 2 2 13 7" xfId="17119" xr:uid="{AA55B78B-334F-4A29-8412-AEF783697EF3}"/>
    <cellStyle name="Calculation 2 2 13 8" xfId="18427" xr:uid="{7F1FD98F-A670-4519-95C3-B274B6258AD4}"/>
    <cellStyle name="Calculation 2 2 13 9" xfId="19757" xr:uid="{900415DA-5097-4B94-97C1-C9A0078A303E}"/>
    <cellStyle name="Calculation 2 2 14" xfId="5930" xr:uid="{00000000-0005-0000-0000-000086000000}"/>
    <cellStyle name="Calculation 2 2 15" xfId="9485" xr:uid="{077DA731-257C-473D-9FBF-3A7532B1EB07}"/>
    <cellStyle name="Calculation 2 2 16" xfId="8098" xr:uid="{FF7AD389-9DB9-49C8-85B1-F9DA5D906FC0}"/>
    <cellStyle name="Calculation 2 2 17" xfId="12229" xr:uid="{6402A1F6-4F86-4E09-AF34-FF323D36460A}"/>
    <cellStyle name="Calculation 2 2 18" xfId="13573" xr:uid="{F78D4D6B-3F91-4DB4-AD74-779F9C78728D}"/>
    <cellStyle name="Calculation 2 2 19" xfId="9920" xr:uid="{17DF3755-5181-439E-8720-F8D6A7218583}"/>
    <cellStyle name="Calculation 2 2 2" xfId="3258" xr:uid="{00000000-0005-0000-0000-000092000000}"/>
    <cellStyle name="Calculation 2 2 2 10" xfId="8442" xr:uid="{339506EE-CA78-4C89-9B09-E3438B469ACA}"/>
    <cellStyle name="Calculation 2 2 2 11" xfId="15390" xr:uid="{EBEAD397-D428-41EC-9EE6-AF8614E7DFA5}"/>
    <cellStyle name="Calculation 2 2 2 12" xfId="14831" xr:uid="{71E43ECB-B91F-4B1C-9292-A65EE08A7615}"/>
    <cellStyle name="Calculation 2 2 2 13" xfId="18313" xr:uid="{31DDB2B8-89F1-4717-ACAD-5170A065DE2E}"/>
    <cellStyle name="Calculation 2 2 2 2" xfId="3341" xr:uid="{00000000-0005-0000-0000-000093000000}"/>
    <cellStyle name="Calculation 2 2 2 2 10" xfId="10514" xr:uid="{1EFFF3D2-B743-48EA-9DBA-053E06363D7F}"/>
    <cellStyle name="Calculation 2 2 2 2 11" xfId="15484" xr:uid="{50AAFCC5-FCFE-4A48-81D4-31406A64931C}"/>
    <cellStyle name="Calculation 2 2 2 2 12" xfId="16766" xr:uid="{5ECE49DB-83B8-4B7E-B17F-14F37FA6A26A}"/>
    <cellStyle name="Calculation 2 2 2 2 13" xfId="16690" xr:uid="{F5B625E1-379E-498C-A5F9-3267BAE74C4B}"/>
    <cellStyle name="Calculation 2 2 2 2 2" xfId="3528" xr:uid="{00000000-0005-0000-0000-000094000000}"/>
    <cellStyle name="Calculation 2 2 2 2 2 10" xfId="9203" xr:uid="{A5DB7BCE-533D-4DDB-AEB5-BF2C170505D1}"/>
    <cellStyle name="Calculation 2 2 2 2 2 11" xfId="19952" xr:uid="{8691EED2-F23B-4724-87BD-CF1FDF034026}"/>
    <cellStyle name="Calculation 2 2 2 2 2 2" xfId="4129" xr:uid="{00000000-0005-0000-0000-000095000000}"/>
    <cellStyle name="Calculation 2 2 2 2 2 2 10" xfId="16701" xr:uid="{DB5CE6EB-D3AB-4114-BE3F-86C4B5D2DE03}"/>
    <cellStyle name="Calculation 2 2 2 2 2 2 2" xfId="5728" xr:uid="{00000000-0005-0000-0000-000096000000}"/>
    <cellStyle name="Calculation 2 2 2 2 2 2 2 2" xfId="7513" xr:uid="{00000000-0005-0000-0000-000096000000}"/>
    <cellStyle name="Calculation 2 2 2 2 2 2 2 3" xfId="11863" xr:uid="{CF38B6E3-4083-4C62-AC97-1E79366F0A49}"/>
    <cellStyle name="Calculation 2 2 2 2 2 2 2 4" xfId="13267" xr:uid="{81FACB89-12A2-43D8-A65B-124420F6CDA1}"/>
    <cellStyle name="Calculation 2 2 2 2 2 2 2 5" xfId="10906" xr:uid="{460B48E4-24D7-48D3-BD12-3A5A575F3741}"/>
    <cellStyle name="Calculation 2 2 2 2 2 2 2 6" xfId="16281" xr:uid="{6123E1DD-72C9-4F1D-8928-0E6B28C30AE1}"/>
    <cellStyle name="Calculation 2 2 2 2 2 2 2 7" xfId="17810" xr:uid="{9F7B10DC-C419-48E5-ABC5-C8E236C84550}"/>
    <cellStyle name="Calculation 2 2 2 2 2 2 2 8" xfId="19118" xr:uid="{3F14B09B-F35A-45FD-A32A-B0837CC23C63}"/>
    <cellStyle name="Calculation 2 2 2 2 2 2 2 9" xfId="19851" xr:uid="{1B15CE45-545C-4B91-B916-258E78CDCAD4}"/>
    <cellStyle name="Calculation 2 2 2 2 2 2 3" xfId="6617" xr:uid="{00000000-0005-0000-0000-000095000000}"/>
    <cellStyle name="Calculation 2 2 2 2 2 2 4" xfId="10325" xr:uid="{F4B1408D-F7B2-4C0C-9CD6-30E7E2C52527}"/>
    <cellStyle name="Calculation 2 2 2 2 2 2 5" xfId="7809" xr:uid="{B65FA03C-855E-41EC-8985-45E96DF7E7DD}"/>
    <cellStyle name="Calculation 2 2 2 2 2 2 6" xfId="13887" xr:uid="{EA157B4A-580A-4459-A8D5-DCACC8702598}"/>
    <cellStyle name="Calculation 2 2 2 2 2 2 7" xfId="14929" xr:uid="{5E0C49AA-44E6-4F9A-9A7E-74D1A6D3E72B}"/>
    <cellStyle name="Calculation 2 2 2 2 2 2 8" xfId="16465" xr:uid="{75286E20-54A2-4F02-926F-2BAF12F53E5E}"/>
    <cellStyle name="Calculation 2 2 2 2 2 2 9" xfId="18000" xr:uid="{C6484A59-727F-4E99-AA4B-4CB9CD57EACD}"/>
    <cellStyle name="Calculation 2 2 2 2 2 3" xfId="5263" xr:uid="{00000000-0005-0000-0000-000097000000}"/>
    <cellStyle name="Calculation 2 2 2 2 2 3 2" xfId="7048" xr:uid="{00000000-0005-0000-0000-000097000000}"/>
    <cellStyle name="Calculation 2 2 2 2 2 3 3" xfId="11398" xr:uid="{F697F99D-8EC4-4C4D-B1A7-5123B002E47E}"/>
    <cellStyle name="Calculation 2 2 2 2 2 3 4" xfId="12802" xr:uid="{D28DDA4B-486C-4CF4-88F6-8E4D716E832E}"/>
    <cellStyle name="Calculation 2 2 2 2 2 3 5" xfId="12481" xr:uid="{95E8C7AC-E062-4DB7-BFC9-BDFA921F191F}"/>
    <cellStyle name="Calculation 2 2 2 2 2 3 6" xfId="15816" xr:uid="{253D29BD-DAC3-4A1B-9922-22BC57D51F3C}"/>
    <cellStyle name="Calculation 2 2 2 2 2 3 7" xfId="17345" xr:uid="{4A0C0ACB-6B19-45FD-B851-13FAB5E6A5C7}"/>
    <cellStyle name="Calculation 2 2 2 2 2 3 8" xfId="18653" xr:uid="{7AE1B491-4712-4967-97B1-74D4848B11A7}"/>
    <cellStyle name="Calculation 2 2 2 2 2 3 9" xfId="19519" xr:uid="{FC6F33CA-B591-4407-A247-F1AB90EF5A30}"/>
    <cellStyle name="Calculation 2 2 2 2 2 4" xfId="6156" xr:uid="{00000000-0005-0000-0000-000094000000}"/>
    <cellStyle name="Calculation 2 2 2 2 2 5" xfId="9753" xr:uid="{C776F3A1-43F8-4CF2-87D2-2BB32502ACFC}"/>
    <cellStyle name="Calculation 2 2 2 2 2 6" xfId="10845" xr:uid="{AF70077C-4603-47BB-981E-3E409656A23A}"/>
    <cellStyle name="Calculation 2 2 2 2 2 7" xfId="14523" xr:uid="{D43C0F78-0EE5-4158-8E47-14F5A9B8807E}"/>
    <cellStyle name="Calculation 2 2 2 2 2 8" xfId="14663" xr:uid="{37DB34DF-B73D-4493-B724-B1198E6D8D92}"/>
    <cellStyle name="Calculation 2 2 2 2 2 9" xfId="15197" xr:uid="{DBE0E5A1-A612-468F-B24B-449D7209094E}"/>
    <cellStyle name="Calculation 2 2 2 2 3" xfId="3769" xr:uid="{00000000-0005-0000-0000-000098000000}"/>
    <cellStyle name="Calculation 2 2 2 2 3 10" xfId="20012" xr:uid="{763255A9-B3F9-4341-8901-0D7001A71C99}"/>
    <cellStyle name="Calculation 2 2 2 2 3 2" xfId="5439" xr:uid="{00000000-0005-0000-0000-000099000000}"/>
    <cellStyle name="Calculation 2 2 2 2 3 2 2" xfId="7224" xr:uid="{00000000-0005-0000-0000-000099000000}"/>
    <cellStyle name="Calculation 2 2 2 2 3 2 3" xfId="11574" xr:uid="{F7F51D01-9F8F-45D6-9EF8-12C142E680BA}"/>
    <cellStyle name="Calculation 2 2 2 2 3 2 4" xfId="12978" xr:uid="{97AFCA4B-4F46-48F6-BD06-D5FA213F7EEB}"/>
    <cellStyle name="Calculation 2 2 2 2 3 2 5" xfId="8264" xr:uid="{B68119C6-9C0D-4453-88BC-987CAB7883A2}"/>
    <cellStyle name="Calculation 2 2 2 2 3 2 6" xfId="15992" xr:uid="{98473F14-4C50-4C45-BD24-6154A1F64591}"/>
    <cellStyle name="Calculation 2 2 2 2 3 2 7" xfId="17521" xr:uid="{11056ED0-D63E-490E-89C0-436D3DF2B9F1}"/>
    <cellStyle name="Calculation 2 2 2 2 3 2 8" xfId="18829" xr:uid="{BD437882-0CF9-460B-A1A5-C0F223B9079F}"/>
    <cellStyle name="Calculation 2 2 2 2 3 2 9" xfId="19881" xr:uid="{0156972D-2C09-410C-BB6E-CBEF1BA3CAC1}"/>
    <cellStyle name="Calculation 2 2 2 2 3 3" xfId="6331" xr:uid="{00000000-0005-0000-0000-000098000000}"/>
    <cellStyle name="Calculation 2 2 2 2 3 4" xfId="9979" xr:uid="{88770B4B-ED64-465D-97F2-3726540AEEC1}"/>
    <cellStyle name="Calculation 2 2 2 2 3 5" xfId="7869" xr:uid="{4E7A7BBC-6EC5-4872-8E5B-C28AA6306CF2}"/>
    <cellStyle name="Calculation 2 2 2 2 3 6" xfId="9148" xr:uid="{5B2980EF-9686-43A7-AADF-533F0174770B}"/>
    <cellStyle name="Calculation 2 2 2 2 3 7" xfId="14867" xr:uid="{750F5D44-1CB5-4D77-8A07-0EB4E30C5995}"/>
    <cellStyle name="Calculation 2 2 2 2 3 8" xfId="14466" xr:uid="{E3649FC1-8FC8-48E0-BDFD-E03023C76490}"/>
    <cellStyle name="Calculation 2 2 2 2 3 9" xfId="17026" xr:uid="{2AEB823F-BCEC-4C1A-8056-A344FEBD7488}"/>
    <cellStyle name="Calculation 2 2 2 2 4" xfId="3946" xr:uid="{00000000-0005-0000-0000-00009A000000}"/>
    <cellStyle name="Calculation 2 2 2 2 4 10" xfId="18354" xr:uid="{B64B6714-395B-4C8F-9D61-2D58B2098682}"/>
    <cellStyle name="Calculation 2 2 2 2 4 2" xfId="5574" xr:uid="{00000000-0005-0000-0000-00009B000000}"/>
    <cellStyle name="Calculation 2 2 2 2 4 2 2" xfId="7359" xr:uid="{00000000-0005-0000-0000-00009B000000}"/>
    <cellStyle name="Calculation 2 2 2 2 4 2 3" xfId="11709" xr:uid="{2E391AD3-3BD8-460A-82D7-8D38A4C8E43C}"/>
    <cellStyle name="Calculation 2 2 2 2 4 2 4" xfId="13113" xr:uid="{5FF77B0B-A55B-4AF6-B347-E3C949359278}"/>
    <cellStyle name="Calculation 2 2 2 2 4 2 5" xfId="9856" xr:uid="{20F38654-7491-481D-AC98-DF5CDEE1B596}"/>
    <cellStyle name="Calculation 2 2 2 2 4 2 6" xfId="16127" xr:uid="{793D5232-6F49-4636-A9B8-2C13342B1683}"/>
    <cellStyle name="Calculation 2 2 2 2 4 2 7" xfId="17656" xr:uid="{D77ECB49-9092-455D-A39F-E94114D3A69E}"/>
    <cellStyle name="Calculation 2 2 2 2 4 2 8" xfId="18964" xr:uid="{0B2CC9FE-4D4E-49DC-A4BD-95353C13819D}"/>
    <cellStyle name="Calculation 2 2 2 2 4 2 9" xfId="15521" xr:uid="{5E21CF7F-56C2-4D89-99E7-119468590751}"/>
    <cellStyle name="Calculation 2 2 2 2 4 3" xfId="6464" xr:uid="{00000000-0005-0000-0000-00009A000000}"/>
    <cellStyle name="Calculation 2 2 2 2 4 4" xfId="10152" xr:uid="{C8D81774-4507-4481-9CA2-88AF631C37C2}"/>
    <cellStyle name="Calculation 2 2 2 2 4 5" xfId="11076" xr:uid="{E2DEA541-5C70-4470-9A02-317933290795}"/>
    <cellStyle name="Calculation 2 2 2 2 4 6" xfId="14105" xr:uid="{04C910C0-5584-4CDB-897A-A5C3215D7199}"/>
    <cellStyle name="Calculation 2 2 2 2 4 7" xfId="8422" xr:uid="{3727A28F-AA2E-40CC-BA0E-5D5D567BCD47}"/>
    <cellStyle name="Calculation 2 2 2 2 4 8" xfId="8588" xr:uid="{5566460E-25F0-476A-BC7B-4EDE1A75935C}"/>
    <cellStyle name="Calculation 2 2 2 2 4 9" xfId="8192" xr:uid="{00C4D9D1-1332-4B7A-A7AD-BD01F79432AB}"/>
    <cellStyle name="Calculation 2 2 2 2 5" xfId="5110" xr:uid="{00000000-0005-0000-0000-00009C000000}"/>
    <cellStyle name="Calculation 2 2 2 2 5 2" xfId="6895" xr:uid="{00000000-0005-0000-0000-00009C000000}"/>
    <cellStyle name="Calculation 2 2 2 2 5 3" xfId="11245" xr:uid="{8BBC9469-914E-4840-96E1-18EA91131ED5}"/>
    <cellStyle name="Calculation 2 2 2 2 5 4" xfId="12649" xr:uid="{07DEA4BD-17DB-461E-AF80-561B4C9CE124}"/>
    <cellStyle name="Calculation 2 2 2 2 5 5" xfId="14129" xr:uid="{B663C681-DBF1-4534-B157-0139580244DC}"/>
    <cellStyle name="Calculation 2 2 2 2 5 6" xfId="15663" xr:uid="{EC2E39EA-CBE2-41D6-99F3-B3C3350768BC}"/>
    <cellStyle name="Calculation 2 2 2 2 5 7" xfId="17192" xr:uid="{C8E97AD9-4647-461F-9794-17CA12902623}"/>
    <cellStyle name="Calculation 2 2 2 2 5 8" xfId="18500" xr:uid="{C8098A1B-6637-40DF-BF2C-EA2421605F32}"/>
    <cellStyle name="Calculation 2 2 2 2 5 9" xfId="15150" xr:uid="{3F5AF462-CAA5-4555-8C92-94CDAC46AC23}"/>
    <cellStyle name="Calculation 2 2 2 2 6" xfId="6003" xr:uid="{00000000-0005-0000-0000-000093000000}"/>
    <cellStyle name="Calculation 2 2 2 2 7" xfId="9573" xr:uid="{12300B09-04F3-4FEB-8FD4-9D4DC58D6FD7}"/>
    <cellStyle name="Calculation 2 2 2 2 8" xfId="8027" xr:uid="{715B8833-6CE5-4F74-BE07-9C5D8FCD09DF}"/>
    <cellStyle name="Calculation 2 2 2 2 9" xfId="9733" xr:uid="{2F9CEEE2-D8DA-4262-BD2C-33322E8EBD46}"/>
    <cellStyle name="Calculation 2 2 2 3" xfId="3527" xr:uid="{00000000-0005-0000-0000-00009D000000}"/>
    <cellStyle name="Calculation 2 2 2 3 10" xfId="8721" xr:uid="{9449756F-3E93-4F39-AA3C-DB2B26DF0183}"/>
    <cellStyle name="Calculation 2 2 2 3 11" xfId="19436" xr:uid="{4624ABAB-29BF-419A-A5F7-9EEB878D80EE}"/>
    <cellStyle name="Calculation 2 2 2 3 2" xfId="4128" xr:uid="{00000000-0005-0000-0000-00009E000000}"/>
    <cellStyle name="Calculation 2 2 2 3 2 10" xfId="17025" xr:uid="{4B21ECDF-1112-4E44-91A0-9E93A67B21A4}"/>
    <cellStyle name="Calculation 2 2 2 3 2 2" xfId="5727" xr:uid="{00000000-0005-0000-0000-00009F000000}"/>
    <cellStyle name="Calculation 2 2 2 3 2 2 2" xfId="7512" xr:uid="{00000000-0005-0000-0000-00009F000000}"/>
    <cellStyle name="Calculation 2 2 2 3 2 2 3" xfId="11862" xr:uid="{D5E4EFED-6CE7-4601-B5DC-5DB5F5AC3829}"/>
    <cellStyle name="Calculation 2 2 2 3 2 2 4" xfId="13266" xr:uid="{AA70FF47-E9F7-44AD-9E09-DFCF4EBB9223}"/>
    <cellStyle name="Calculation 2 2 2 3 2 2 5" xfId="14279" xr:uid="{D15C540B-4141-42F3-9F6B-C0A7EEC49412}"/>
    <cellStyle name="Calculation 2 2 2 3 2 2 6" xfId="16280" xr:uid="{4819CC8F-DD97-4F82-9812-7F9753683BE9}"/>
    <cellStyle name="Calculation 2 2 2 3 2 2 7" xfId="17809" xr:uid="{B3B32ADC-6D88-4281-B3D6-70187F5769AB}"/>
    <cellStyle name="Calculation 2 2 2 3 2 2 8" xfId="19117" xr:uid="{58E04633-542B-40FA-87A5-4BCBD45B8211}"/>
    <cellStyle name="Calculation 2 2 2 3 2 2 9" xfId="19367" xr:uid="{FD04727D-E190-4F8E-B494-BC661C1F5316}"/>
    <cellStyle name="Calculation 2 2 2 3 2 3" xfId="6616" xr:uid="{00000000-0005-0000-0000-00009E000000}"/>
    <cellStyle name="Calculation 2 2 2 3 2 4" xfId="10324" xr:uid="{069D4C2E-0B97-45A0-B87A-8570F7B4C989}"/>
    <cellStyle name="Calculation 2 2 2 3 2 5" xfId="7810" xr:uid="{176B1E51-E0CA-4791-B34B-AC1ECEBCAAF2}"/>
    <cellStyle name="Calculation 2 2 2 3 2 6" xfId="8506" xr:uid="{BCAB9ED5-EEC8-4939-8178-133E8443E3CF}"/>
    <cellStyle name="Calculation 2 2 2 3 2 7" xfId="14928" xr:uid="{48A55024-5DEE-4A86-AC39-28092F77DCA0}"/>
    <cellStyle name="Calculation 2 2 2 3 2 8" xfId="16464" xr:uid="{956D9E97-CF87-48AB-8106-3118DC73C62E}"/>
    <cellStyle name="Calculation 2 2 2 3 2 9" xfId="17999" xr:uid="{C2E2DE56-EBAC-498D-B41C-0F1CCC95A1CA}"/>
    <cellStyle name="Calculation 2 2 2 3 3" xfId="5262" xr:uid="{00000000-0005-0000-0000-0000A0000000}"/>
    <cellStyle name="Calculation 2 2 2 3 3 2" xfId="7047" xr:uid="{00000000-0005-0000-0000-0000A0000000}"/>
    <cellStyle name="Calculation 2 2 2 3 3 3" xfId="11397" xr:uid="{668259D0-1BFD-41FC-939F-5D91541543EC}"/>
    <cellStyle name="Calculation 2 2 2 3 3 4" xfId="12801" xr:uid="{F976834D-EC94-4EFC-AA5C-8320C9CE3B09}"/>
    <cellStyle name="Calculation 2 2 2 3 3 5" xfId="13697" xr:uid="{BAB8CC84-1BD7-4917-A47A-9B0AB94C85AA}"/>
    <cellStyle name="Calculation 2 2 2 3 3 6" xfId="15815" xr:uid="{3F493444-79A1-4A4C-8384-92481189B8D3}"/>
    <cellStyle name="Calculation 2 2 2 3 3 7" xfId="17344" xr:uid="{3D5D5A8C-7FB4-4411-A227-3463AFF0ACDB}"/>
    <cellStyle name="Calculation 2 2 2 3 3 8" xfId="18652" xr:uid="{FE098045-6328-48EC-B14E-39D7CAA50039}"/>
    <cellStyle name="Calculation 2 2 2 3 3 9" xfId="19912" xr:uid="{2AC5F478-8D42-4459-9991-1FCDF8D71A69}"/>
    <cellStyle name="Calculation 2 2 2 3 4" xfId="6155" xr:uid="{00000000-0005-0000-0000-00009D000000}"/>
    <cellStyle name="Calculation 2 2 2 3 5" xfId="9752" xr:uid="{DEDC07BB-644A-46B9-BBE6-CE8C05EF2CED}"/>
    <cellStyle name="Calculation 2 2 2 3 6" xfId="11045" xr:uid="{733EC555-8003-4C61-A4C4-C34709B413C0}"/>
    <cellStyle name="Calculation 2 2 2 3 7" xfId="12317" xr:uid="{70517988-25BE-40D8-AE97-E3CEE3A09FA3}"/>
    <cellStyle name="Calculation 2 2 2 3 8" xfId="14119" xr:uid="{609D043F-FD94-4A2C-AAA8-DDA591BAD025}"/>
    <cellStyle name="Calculation 2 2 2 3 9" xfId="15344" xr:uid="{AF9D2081-BD63-4C87-9ACC-8D86476A2705}"/>
    <cellStyle name="Calculation 2 2 2 4" xfId="3854" xr:uid="{00000000-0005-0000-0000-0000A1000000}"/>
    <cellStyle name="Calculation 2 2 2 4 10" xfId="18361" xr:uid="{AF57A1C2-91DF-45C2-9789-B5B44BED83CB}"/>
    <cellStyle name="Calculation 2 2 2 4 2" xfId="5496" xr:uid="{00000000-0005-0000-0000-0000A2000000}"/>
    <cellStyle name="Calculation 2 2 2 4 2 2" xfId="7281" xr:uid="{00000000-0005-0000-0000-0000A2000000}"/>
    <cellStyle name="Calculation 2 2 2 4 2 3" xfId="11631" xr:uid="{B5384CAC-AB17-49C7-B0FD-CC0FD4761011}"/>
    <cellStyle name="Calculation 2 2 2 4 2 4" xfId="13035" xr:uid="{53ACB2EB-E510-4B7C-9724-254F6ED41828}"/>
    <cellStyle name="Calculation 2 2 2 4 2 5" xfId="13673" xr:uid="{436D654B-CC3D-4922-BC01-9884B9E795E3}"/>
    <cellStyle name="Calculation 2 2 2 4 2 6" xfId="16049" xr:uid="{53D694D1-94CD-418E-8198-8B196D895497}"/>
    <cellStyle name="Calculation 2 2 2 4 2 7" xfId="17578" xr:uid="{855DC7D9-CDE7-4468-805C-45B3CC8B81A6}"/>
    <cellStyle name="Calculation 2 2 2 4 2 8" xfId="18886" xr:uid="{602AE288-C1A6-41E0-BEDB-81DFE4570364}"/>
    <cellStyle name="Calculation 2 2 2 4 2 9" xfId="19279" xr:uid="{020D2C93-4A3C-4844-9D6D-24814936162F}"/>
    <cellStyle name="Calculation 2 2 2 4 3" xfId="6388" xr:uid="{00000000-0005-0000-0000-0000A1000000}"/>
    <cellStyle name="Calculation 2 2 2 4 4" xfId="10062" xr:uid="{C5095AC9-2A03-4AC2-98F8-1C9DB3BB5143}"/>
    <cellStyle name="Calculation 2 2 2 4 5" xfId="10738" xr:uid="{E2A81C03-B053-4CD7-A92F-502BE985D361}"/>
    <cellStyle name="Calculation 2 2 2 4 6" xfId="8279" xr:uid="{F60CC2CC-C016-4B88-A59B-463014FADFF4}"/>
    <cellStyle name="Calculation 2 2 2 4 7" xfId="8165" xr:uid="{E19033F7-44AC-4A71-9EB5-BFA6C14CBEEF}"/>
    <cellStyle name="Calculation 2 2 2 4 8" xfId="12183" xr:uid="{7ECA8AD0-5357-46FB-AA75-1312E36E50D4}"/>
    <cellStyle name="Calculation 2 2 2 4 9" xfId="8392" xr:uid="{64E863E1-0259-40DC-8AC6-F13B74D5EDFD}"/>
    <cellStyle name="Calculation 2 2 2 5" xfId="5040" xr:uid="{00000000-0005-0000-0000-0000A3000000}"/>
    <cellStyle name="Calculation 2 2 2 5 2" xfId="6825" xr:uid="{00000000-0005-0000-0000-0000A3000000}"/>
    <cellStyle name="Calculation 2 2 2 5 3" xfId="11175" xr:uid="{96EC1E50-7B47-4F25-A49C-963D3F8DE8B2}"/>
    <cellStyle name="Calculation 2 2 2 5 4" xfId="12579" xr:uid="{BE0880C1-CC54-45D2-B92F-473B21AF1357}"/>
    <cellStyle name="Calculation 2 2 2 5 5" xfId="10834" xr:uid="{98462A20-7776-44E3-81E4-1AE2B75817A9}"/>
    <cellStyle name="Calculation 2 2 2 5 6" xfId="15593" xr:uid="{271E3CF1-304A-457D-A2AD-42A5BE3EFE69}"/>
    <cellStyle name="Calculation 2 2 2 5 7" xfId="17122" xr:uid="{C8BBCAA7-F218-48E3-AC86-0E18D52A8C5B}"/>
    <cellStyle name="Calculation 2 2 2 5 8" xfId="18430" xr:uid="{7A8D43E7-2852-48F2-A781-A4908ED655BF}"/>
    <cellStyle name="Calculation 2 2 2 5 9" xfId="14460" xr:uid="{DCA70181-8E94-4C79-98B2-0D42DFFC58BC}"/>
    <cellStyle name="Calculation 2 2 2 6" xfId="5933" xr:uid="{00000000-0005-0000-0000-000092000000}"/>
    <cellStyle name="Calculation 2 2 2 7" xfId="9492" xr:uid="{C16C32E2-3596-4031-ABD9-9C2E3DD6ADBB}"/>
    <cellStyle name="Calculation 2 2 2 8" xfId="8093" xr:uid="{3E79AF83-8EEB-4199-86AC-6B664D03C972}"/>
    <cellStyle name="Calculation 2 2 2 9" xfId="10475" xr:uid="{32094E5E-DA9B-4CE1-905D-6EF131F945D8}"/>
    <cellStyle name="Calculation 2 2 20" xfId="16775" xr:uid="{2002B61C-AE94-4FD5-98AB-144E60311C26}"/>
    <cellStyle name="Calculation 2 2 21" xfId="18347" xr:uid="{7DD235DD-B693-4B98-995E-1CC037D30743}"/>
    <cellStyle name="Calculation 2 2 3" xfId="3259" xr:uid="{00000000-0005-0000-0000-0000A4000000}"/>
    <cellStyle name="Calculation 2 2 3 10" xfId="8966" xr:uid="{C6AE2312-0F94-4332-A2EE-998E6243E2E2}"/>
    <cellStyle name="Calculation 2 2 3 11" xfId="8780" xr:uid="{E9A7CD33-B17C-4065-9536-4C722FE549CF}"/>
    <cellStyle name="Calculation 2 2 3 12" xfId="11029" xr:uid="{58128FE6-D266-4FA6-9A28-8518046BE490}"/>
    <cellStyle name="Calculation 2 2 3 13" xfId="8104" xr:uid="{F80C6D79-C4AD-4CF0-80F2-7D3551CDB8BB}"/>
    <cellStyle name="Calculation 2 2 3 2" xfId="3342" xr:uid="{00000000-0005-0000-0000-0000A5000000}"/>
    <cellStyle name="Calculation 2 2 3 2 10" xfId="14568" xr:uid="{55ABE19D-137F-4348-B8EE-E7488074D1FC}"/>
    <cellStyle name="Calculation 2 2 3 2 11" xfId="15339" xr:uid="{A78F1C57-0053-4DA6-AA53-0E61118D5199}"/>
    <cellStyle name="Calculation 2 2 3 2 12" xfId="16518" xr:uid="{4F0C7AD0-9245-484D-8304-EB99B25C4DF9}"/>
    <cellStyle name="Calculation 2 2 3 2 13" xfId="16910" xr:uid="{96BB620A-288D-427E-90B4-707F8DA1E9C9}"/>
    <cellStyle name="Calculation 2 2 3 2 2" xfId="3530" xr:uid="{00000000-0005-0000-0000-0000A6000000}"/>
    <cellStyle name="Calculation 2 2 3 2 2 10" xfId="14902" xr:uid="{AA10E274-D250-4AE3-B910-731B88313F4C}"/>
    <cellStyle name="Calculation 2 2 3 2 2 11" xfId="19749" xr:uid="{73891B6C-279C-4588-8D3B-6CB4E6E274C8}"/>
    <cellStyle name="Calculation 2 2 3 2 2 2" xfId="4131" xr:uid="{00000000-0005-0000-0000-0000A7000000}"/>
    <cellStyle name="Calculation 2 2 3 2 2 2 10" xfId="8815" xr:uid="{54237AB8-7A6D-40A0-BF0C-4B9E0F0EAC22}"/>
    <cellStyle name="Calculation 2 2 3 2 2 2 2" xfId="5730" xr:uid="{00000000-0005-0000-0000-0000A8000000}"/>
    <cellStyle name="Calculation 2 2 3 2 2 2 2 2" xfId="7515" xr:uid="{00000000-0005-0000-0000-0000A8000000}"/>
    <cellStyle name="Calculation 2 2 3 2 2 2 2 3" xfId="11865" xr:uid="{AACE37A5-6A9C-4249-99A8-A7FDA799DBAA}"/>
    <cellStyle name="Calculation 2 2 3 2 2 2 2 4" xfId="13269" xr:uid="{16E82DE8-8DCB-4759-A728-B40AE4341F67}"/>
    <cellStyle name="Calculation 2 2 3 2 2 2 2 5" xfId="13866" xr:uid="{56F23437-A283-4DA3-999C-78FCDE5DA431}"/>
    <cellStyle name="Calculation 2 2 3 2 2 2 2 6" xfId="16283" xr:uid="{FF728586-41C6-4E6E-A256-21F86117F25E}"/>
    <cellStyle name="Calculation 2 2 3 2 2 2 2 7" xfId="17812" xr:uid="{0D858845-B96C-4DDC-8AD3-E84409B6761A}"/>
    <cellStyle name="Calculation 2 2 3 2 2 2 2 8" xfId="19120" xr:uid="{D74C15C0-5E58-4438-A8DA-1F459B9BC11A}"/>
    <cellStyle name="Calculation 2 2 3 2 2 2 2 9" xfId="14126" xr:uid="{7D884F91-EA33-45B4-AAD1-FAD5734E7EE3}"/>
    <cellStyle name="Calculation 2 2 3 2 2 2 3" xfId="6619" xr:uid="{00000000-0005-0000-0000-0000A7000000}"/>
    <cellStyle name="Calculation 2 2 3 2 2 2 4" xfId="10327" xr:uid="{D8837948-2EB5-4424-8968-4B0B92EDA657}"/>
    <cellStyle name="Calculation 2 2 3 2 2 2 5" xfId="7807" xr:uid="{7B41586F-CBBD-41C9-AC51-3E10B00853D9}"/>
    <cellStyle name="Calculation 2 2 3 2 2 2 6" xfId="14586" xr:uid="{C2420891-2517-48FF-A34C-98A30B107BEA}"/>
    <cellStyle name="Calculation 2 2 3 2 2 2 7" xfId="14931" xr:uid="{0AB2C645-4E29-4E35-BC8E-0B1480A9250A}"/>
    <cellStyle name="Calculation 2 2 3 2 2 2 8" xfId="16467" xr:uid="{647D8DF8-6E64-44F0-B8E9-18A58B96C957}"/>
    <cellStyle name="Calculation 2 2 3 2 2 2 9" xfId="18002" xr:uid="{3F99F34F-9526-49D1-974C-2087D3B1C6C6}"/>
    <cellStyle name="Calculation 2 2 3 2 2 3" xfId="5265" xr:uid="{00000000-0005-0000-0000-0000A9000000}"/>
    <cellStyle name="Calculation 2 2 3 2 2 3 2" xfId="7050" xr:uid="{00000000-0005-0000-0000-0000A9000000}"/>
    <cellStyle name="Calculation 2 2 3 2 2 3 3" xfId="11400" xr:uid="{3C56BECF-9B87-4314-BEBA-35D86EB61E86}"/>
    <cellStyle name="Calculation 2 2 3 2 2 3 4" xfId="12804" xr:uid="{27AB3E66-2218-46B7-8B9E-BE8C45859DE0}"/>
    <cellStyle name="Calculation 2 2 3 2 2 3 5" xfId="13847" xr:uid="{5E893163-FA10-48D8-B33D-20894E41E9DE}"/>
    <cellStyle name="Calculation 2 2 3 2 2 3 6" xfId="15818" xr:uid="{68AD931C-22A9-49EF-A949-C545C5F696EF}"/>
    <cellStyle name="Calculation 2 2 3 2 2 3 7" xfId="17347" xr:uid="{E802AC0D-6038-4EF4-B1FF-087649B5F34F}"/>
    <cellStyle name="Calculation 2 2 3 2 2 3 8" xfId="18655" xr:uid="{64FEB97E-C782-4230-A98F-7F66BB4BF331}"/>
    <cellStyle name="Calculation 2 2 3 2 2 3 9" xfId="18217" xr:uid="{91A4164E-B499-4C22-AA20-4D169F5CCEA1}"/>
    <cellStyle name="Calculation 2 2 3 2 2 4" xfId="6158" xr:uid="{00000000-0005-0000-0000-0000A6000000}"/>
    <cellStyle name="Calculation 2 2 3 2 2 5" xfId="9755" xr:uid="{E537018F-1DBC-4D56-A6EE-77BAC2CD21C9}"/>
    <cellStyle name="Calculation 2 2 3 2 2 6" xfId="10170" xr:uid="{ADF32AE2-2366-4021-AFB3-1108050833D1}"/>
    <cellStyle name="Calculation 2 2 3 2 2 7" xfId="14600" xr:uid="{9D41739D-1CA2-4B81-A189-006AC8FD274C}"/>
    <cellStyle name="Calculation 2 2 3 2 2 8" xfId="8405" xr:uid="{8C120DB7-1AE0-44FC-A058-C489CC8F2BD9}"/>
    <cellStyle name="Calculation 2 2 3 2 2 9" xfId="15461" xr:uid="{E53BF123-57B2-4DD3-A24F-F6B91227B8B6}"/>
    <cellStyle name="Calculation 2 2 3 2 3" xfId="3770" xr:uid="{00000000-0005-0000-0000-0000AA000000}"/>
    <cellStyle name="Calculation 2 2 3 2 3 10" xfId="19937" xr:uid="{2535A55F-2B6D-4905-8ABA-B0C297D04865}"/>
    <cellStyle name="Calculation 2 2 3 2 3 2" xfId="5440" xr:uid="{00000000-0005-0000-0000-0000AB000000}"/>
    <cellStyle name="Calculation 2 2 3 2 3 2 2" xfId="7225" xr:uid="{00000000-0005-0000-0000-0000AB000000}"/>
    <cellStyle name="Calculation 2 2 3 2 3 2 3" xfId="11575" xr:uid="{B5754F85-6470-4549-A58A-BEFE3197B712}"/>
    <cellStyle name="Calculation 2 2 3 2 3 2 4" xfId="12979" xr:uid="{3FC10C30-6762-4B1F-81B4-3333198D8900}"/>
    <cellStyle name="Calculation 2 2 3 2 3 2 5" xfId="9034" xr:uid="{48C12DD4-9556-488B-BCC8-C1947B2F9F16}"/>
    <cellStyle name="Calculation 2 2 3 2 3 2 6" xfId="15993" xr:uid="{AC7E3C05-D94E-4F0E-A0A1-2D638C5A3958}"/>
    <cellStyle name="Calculation 2 2 3 2 3 2 7" xfId="17522" xr:uid="{746BA818-558F-434B-A8AB-00E0F469AFB2}"/>
    <cellStyle name="Calculation 2 2 3 2 3 2 8" xfId="18830" xr:uid="{144637BF-94EC-4E4B-AB11-68FA4238CE77}"/>
    <cellStyle name="Calculation 2 2 3 2 3 2 9" xfId="18226" xr:uid="{21022F32-AE9E-463E-B454-0D0BF83C964F}"/>
    <cellStyle name="Calculation 2 2 3 2 3 3" xfId="6332" xr:uid="{00000000-0005-0000-0000-0000AA000000}"/>
    <cellStyle name="Calculation 2 2 3 2 3 4" xfId="9980" xr:uid="{F4AE86F0-31DE-41FC-B04C-022A750D057F}"/>
    <cellStyle name="Calculation 2 2 3 2 3 5" xfId="7868" xr:uid="{7D95BDB6-D3D7-4433-983C-FF046B23ADBE}"/>
    <cellStyle name="Calculation 2 2 3 2 3 6" xfId="12109" xr:uid="{74513486-E990-4D22-B428-0BF298DE515D}"/>
    <cellStyle name="Calculation 2 2 3 2 3 7" xfId="14757" xr:uid="{38381C6F-848B-4CE6-AA97-E91EE7B70FEE}"/>
    <cellStyle name="Calculation 2 2 3 2 3 8" xfId="15244" xr:uid="{87FA1F1A-75E2-471F-8A54-43DA7CE43CDD}"/>
    <cellStyle name="Calculation 2 2 3 2 3 9" xfId="16887" xr:uid="{6D5768A3-8A59-4E37-8C1C-653BD6B3370B}"/>
    <cellStyle name="Calculation 2 2 3 2 4" xfId="3947" xr:uid="{00000000-0005-0000-0000-0000AC000000}"/>
    <cellStyle name="Calculation 2 2 3 2 4 10" xfId="19807" xr:uid="{35978A97-FF98-44D1-ABB9-283378BE10A0}"/>
    <cellStyle name="Calculation 2 2 3 2 4 2" xfId="5575" xr:uid="{00000000-0005-0000-0000-0000AD000000}"/>
    <cellStyle name="Calculation 2 2 3 2 4 2 2" xfId="7360" xr:uid="{00000000-0005-0000-0000-0000AD000000}"/>
    <cellStyle name="Calculation 2 2 3 2 4 2 3" xfId="11710" xr:uid="{CD505E40-5872-40CB-A46A-CC8B77FF76F5}"/>
    <cellStyle name="Calculation 2 2 3 2 4 2 4" xfId="13114" xr:uid="{BD2F6696-3F40-4100-BAA1-3329D142DEB8}"/>
    <cellStyle name="Calculation 2 2 3 2 4 2 5" xfId="12099" xr:uid="{0C76BFAE-5A85-44C7-B7B4-FC053839AC5F}"/>
    <cellStyle name="Calculation 2 2 3 2 4 2 6" xfId="16128" xr:uid="{628A5DBD-FF91-4D4F-80F8-BA782D8B1AFE}"/>
    <cellStyle name="Calculation 2 2 3 2 4 2 7" xfId="17657" xr:uid="{8808A9E3-0F61-43CA-ADED-A6EB95C62D52}"/>
    <cellStyle name="Calculation 2 2 3 2 4 2 8" xfId="18965" xr:uid="{43DE7660-A768-4494-97AC-C847CB5BFA99}"/>
    <cellStyle name="Calculation 2 2 3 2 4 2 9" xfId="12415" xr:uid="{98F5861F-28EE-496F-AFD6-FFD53D367EFB}"/>
    <cellStyle name="Calculation 2 2 3 2 4 3" xfId="6465" xr:uid="{00000000-0005-0000-0000-0000AC000000}"/>
    <cellStyle name="Calculation 2 2 3 2 4 4" xfId="10153" xr:uid="{EA699CA6-9580-4574-A5FC-75BAC2248B9C}"/>
    <cellStyle name="Calculation 2 2 3 2 4 5" xfId="10876" xr:uid="{0B472482-F9CA-4DA2-BC7D-EC33355ABDD6}"/>
    <cellStyle name="Calculation 2 2 3 2 4 6" xfId="8656" xr:uid="{9DA8DC80-6BD8-4CC2-9014-545BD46DD308}"/>
    <cellStyle name="Calculation 2 2 3 2 4 7" xfId="14573" xr:uid="{35A92FF4-F0B0-46DB-B9D3-647A1B520BA6}"/>
    <cellStyle name="Calculation 2 2 3 2 4 8" xfId="13586" xr:uid="{1C8F3587-3D10-4D9E-AAC6-CABF45566F67}"/>
    <cellStyle name="Calculation 2 2 3 2 4 9" xfId="12078" xr:uid="{D2922DA3-794A-4236-BFE3-7DFCB9BB9EA0}"/>
    <cellStyle name="Calculation 2 2 3 2 5" xfId="5111" xr:uid="{00000000-0005-0000-0000-0000AE000000}"/>
    <cellStyle name="Calculation 2 2 3 2 5 2" xfId="6896" xr:uid="{00000000-0005-0000-0000-0000AE000000}"/>
    <cellStyle name="Calculation 2 2 3 2 5 3" xfId="11246" xr:uid="{E315139E-CD1B-47BD-A276-4C310BEE3BA3}"/>
    <cellStyle name="Calculation 2 2 3 2 5 4" xfId="12650" xr:uid="{A419BD9E-9D33-4F19-A83F-640C5FD7750C}"/>
    <cellStyle name="Calculation 2 2 3 2 5 5" xfId="10862" xr:uid="{DB6FA06D-052D-46B8-A33F-054D80255ADB}"/>
    <cellStyle name="Calculation 2 2 3 2 5 6" xfId="15664" xr:uid="{7259D4A8-DB1F-4C9F-A92A-6D5E5CD6973A}"/>
    <cellStyle name="Calculation 2 2 3 2 5 7" xfId="17193" xr:uid="{12F365D8-6FCF-4685-8A37-9F423379E199}"/>
    <cellStyle name="Calculation 2 2 3 2 5 8" xfId="18501" xr:uid="{50EAF869-4597-4146-8BFE-BC512BF13B1A}"/>
    <cellStyle name="Calculation 2 2 3 2 5 9" xfId="8796" xr:uid="{DF03CCC3-6C9B-4FAA-83E3-D22D412D6189}"/>
    <cellStyle name="Calculation 2 2 3 2 6" xfId="6004" xr:uid="{00000000-0005-0000-0000-0000A5000000}"/>
    <cellStyle name="Calculation 2 2 3 2 7" xfId="9574" xr:uid="{16B3D8B2-0DF0-4630-B1AE-DFF599C3C4BA}"/>
    <cellStyle name="Calculation 2 2 3 2 8" xfId="8026" xr:uid="{DE934234-ADE7-41FD-A278-BE2764B28B08}"/>
    <cellStyle name="Calculation 2 2 3 2 9" xfId="13605" xr:uid="{4EA56D44-9D2C-4697-AAAC-9CDD503CAB0A}"/>
    <cellStyle name="Calculation 2 2 3 3" xfId="3529" xr:uid="{00000000-0005-0000-0000-0000AF000000}"/>
    <cellStyle name="Calculation 2 2 3 3 10" xfId="15441" xr:uid="{CE41EEA5-4458-4CB6-932D-1F0EDB019E39}"/>
    <cellStyle name="Calculation 2 2 3 3 11" xfId="17006" xr:uid="{62459B2B-E288-4BF0-998F-65795EDDF75C}"/>
    <cellStyle name="Calculation 2 2 3 3 2" xfId="4130" xr:uid="{00000000-0005-0000-0000-0000B0000000}"/>
    <cellStyle name="Calculation 2 2 3 3 2 10" xfId="9251" xr:uid="{C16CEBBC-55AE-427B-89FB-501C76953324}"/>
    <cellStyle name="Calculation 2 2 3 3 2 2" xfId="5729" xr:uid="{00000000-0005-0000-0000-0000B1000000}"/>
    <cellStyle name="Calculation 2 2 3 3 2 2 2" xfId="7514" xr:uid="{00000000-0005-0000-0000-0000B1000000}"/>
    <cellStyle name="Calculation 2 2 3 3 2 2 3" xfId="11864" xr:uid="{D8CDC99B-0A25-45BD-A75D-AF092C28BB43}"/>
    <cellStyle name="Calculation 2 2 3 3 2 2 4" xfId="13268" xr:uid="{665AE8FE-BCD4-4C1F-9E5A-4F7159C8CFF9}"/>
    <cellStyle name="Calculation 2 2 3 3 2 2 5" xfId="14490" xr:uid="{91C3E748-363F-4932-8E93-6833FF20EB62}"/>
    <cellStyle name="Calculation 2 2 3 3 2 2 6" xfId="16282" xr:uid="{F3885644-8FB3-468E-BF0C-4C2F3E744F7A}"/>
    <cellStyle name="Calculation 2 2 3 3 2 2 7" xfId="17811" xr:uid="{D8386F48-7BBA-48FD-9829-62F26FEADFAB}"/>
    <cellStyle name="Calculation 2 2 3 3 2 2 8" xfId="19119" xr:uid="{C3E28B97-F128-4265-AA72-6AE45EFF2FC6}"/>
    <cellStyle name="Calculation 2 2 3 3 2 2 9" xfId="19421" xr:uid="{C771AFD4-3EBC-49E3-B31A-764EB97B485B}"/>
    <cellStyle name="Calculation 2 2 3 3 2 3" xfId="6618" xr:uid="{00000000-0005-0000-0000-0000B0000000}"/>
    <cellStyle name="Calculation 2 2 3 3 2 4" xfId="10326" xr:uid="{B2163264-A405-4A30-BCF1-66A869AC6E4B}"/>
    <cellStyle name="Calculation 2 2 3 3 2 5" xfId="7808" xr:uid="{93671E93-053E-4B90-96BE-626EE55F2F01}"/>
    <cellStyle name="Calculation 2 2 3 3 2 6" xfId="12335" xr:uid="{69C34773-3C04-4A79-AB26-47BA4247A2D6}"/>
    <cellStyle name="Calculation 2 2 3 3 2 7" xfId="14930" xr:uid="{FC9EA665-CEE0-47A0-9F44-62B29FEC9530}"/>
    <cellStyle name="Calculation 2 2 3 3 2 8" xfId="16466" xr:uid="{B1938D34-F0EF-47D5-AAAE-D7C07E4D5A0F}"/>
    <cellStyle name="Calculation 2 2 3 3 2 9" xfId="18001" xr:uid="{E8D40DFF-B4BC-405E-8C5A-4C9E64B380B0}"/>
    <cellStyle name="Calculation 2 2 3 3 3" xfId="5264" xr:uid="{00000000-0005-0000-0000-0000B2000000}"/>
    <cellStyle name="Calculation 2 2 3 3 3 2" xfId="7049" xr:uid="{00000000-0005-0000-0000-0000B2000000}"/>
    <cellStyle name="Calculation 2 2 3 3 3 3" xfId="11399" xr:uid="{D775CEEC-3D9C-43EE-AAC3-B793F4E056A5}"/>
    <cellStyle name="Calculation 2 2 3 3 3 4" xfId="12803" xr:uid="{1B086F1B-F275-40F2-B7D2-E99327330A52}"/>
    <cellStyle name="Calculation 2 2 3 3 3 5" xfId="14029" xr:uid="{FE044050-71F7-42AA-8D99-7ED45A547FB7}"/>
    <cellStyle name="Calculation 2 2 3 3 3 6" xfId="15817" xr:uid="{6E2ABB48-D749-4273-AE67-D961AD340723}"/>
    <cellStyle name="Calculation 2 2 3 3 3 7" xfId="17346" xr:uid="{B13E3AE3-CFBE-4977-9FDE-E214475125D1}"/>
    <cellStyle name="Calculation 2 2 3 3 3 8" xfId="18654" xr:uid="{37D1C5EE-BEDC-41F9-B4E5-D812A25D1C57}"/>
    <cellStyle name="Calculation 2 2 3 3 3 9" xfId="18324" xr:uid="{69C3FFC9-14F7-4837-98AA-C0FCA7E51F56}"/>
    <cellStyle name="Calculation 2 2 3 3 4" xfId="6157" xr:uid="{00000000-0005-0000-0000-0000AF000000}"/>
    <cellStyle name="Calculation 2 2 3 3 5" xfId="9754" xr:uid="{9611799D-12DC-46E8-B057-846539F5D8AA}"/>
    <cellStyle name="Calculation 2 2 3 3 6" xfId="10649" xr:uid="{0DB8048D-5652-4D09-BBBF-73F346F5A22B}"/>
    <cellStyle name="Calculation 2 2 3 3 7" xfId="12369" xr:uid="{63F87EB2-2D4C-477B-B457-9D0F96484E0C}"/>
    <cellStyle name="Calculation 2 2 3 3 8" xfId="10988" xr:uid="{137587CB-80EB-4721-A7C8-8375349C1387}"/>
    <cellStyle name="Calculation 2 2 3 3 9" xfId="8468" xr:uid="{60E3D517-6B95-457D-96A2-FFD559B5D7DA}"/>
    <cellStyle name="Calculation 2 2 3 4" xfId="3855" xr:uid="{00000000-0005-0000-0000-0000B3000000}"/>
    <cellStyle name="Calculation 2 2 3 4 10" xfId="19891" xr:uid="{3D1F7BF9-B684-4900-93E1-A0D36D8074ED}"/>
    <cellStyle name="Calculation 2 2 3 4 2" xfId="5497" xr:uid="{00000000-0005-0000-0000-0000B4000000}"/>
    <cellStyle name="Calculation 2 2 3 4 2 2" xfId="7282" xr:uid="{00000000-0005-0000-0000-0000B4000000}"/>
    <cellStyle name="Calculation 2 2 3 4 2 3" xfId="11632" xr:uid="{84900915-E017-434F-9D4F-4008F9A6A97D}"/>
    <cellStyle name="Calculation 2 2 3 4 2 4" xfId="13036" xr:uid="{37539249-472C-4366-AD8F-66FB465A28DE}"/>
    <cellStyle name="Calculation 2 2 3 4 2 5" xfId="8237" xr:uid="{137FCEDE-FCC7-4CDB-BCE6-6BCFEF56987A}"/>
    <cellStyle name="Calculation 2 2 3 4 2 6" xfId="16050" xr:uid="{23956411-A1F9-42F0-97D2-3E87985A1B62}"/>
    <cellStyle name="Calculation 2 2 3 4 2 7" xfId="17579" xr:uid="{1E52A25C-0D86-46E9-966F-ECF9439E2095}"/>
    <cellStyle name="Calculation 2 2 3 4 2 8" xfId="18887" xr:uid="{513D38E0-BA1C-4C90-8457-493CE8570567}"/>
    <cellStyle name="Calculation 2 2 3 4 2 9" xfId="15522" xr:uid="{88CE6C0F-6CE5-453A-91FB-B5C6D30F4FF5}"/>
    <cellStyle name="Calculation 2 2 3 4 3" xfId="6389" xr:uid="{00000000-0005-0000-0000-0000B3000000}"/>
    <cellStyle name="Calculation 2 2 3 4 4" xfId="10063" xr:uid="{0E05436A-0FFC-4E4A-86D7-6A2F7D7CE9C7}"/>
    <cellStyle name="Calculation 2 2 3 4 5" xfId="10537" xr:uid="{AE19A672-1872-4C6D-B3AE-A81DCCE862C7}"/>
    <cellStyle name="Calculation 2 2 3 4 6" xfId="14259" xr:uid="{EBFFB72E-F06C-4AE2-87FB-9A8C76F7C49A}"/>
    <cellStyle name="Calculation 2 2 3 4 7" xfId="14350" xr:uid="{088F382E-2C6E-4A31-A128-326DFC24E2A4}"/>
    <cellStyle name="Calculation 2 2 3 4 8" xfId="15464" xr:uid="{5197E898-83B3-49B0-AC7B-628ED5E3F0C2}"/>
    <cellStyle name="Calculation 2 2 3 4 9" xfId="16937" xr:uid="{0E8CDB74-9A18-40F7-BE4D-D21FDDF3636B}"/>
    <cellStyle name="Calculation 2 2 3 5" xfId="5041" xr:uid="{00000000-0005-0000-0000-0000B5000000}"/>
    <cellStyle name="Calculation 2 2 3 5 2" xfId="6826" xr:uid="{00000000-0005-0000-0000-0000B5000000}"/>
    <cellStyle name="Calculation 2 2 3 5 3" xfId="11176" xr:uid="{D436F7CA-4EE9-4E90-AF67-45603625B38A}"/>
    <cellStyle name="Calculation 2 2 3 5 4" xfId="12580" xr:uid="{5A32B96D-8C9E-46CD-B3CC-71EA9F283548}"/>
    <cellStyle name="Calculation 2 2 3 5 5" xfId="9739" xr:uid="{98FEC9E1-1A86-47BF-81B2-3FE68E87BD3D}"/>
    <cellStyle name="Calculation 2 2 3 5 6" xfId="15594" xr:uid="{22D27079-E924-4541-A0F2-411C95B9CB76}"/>
    <cellStyle name="Calculation 2 2 3 5 7" xfId="17123" xr:uid="{F2B0E7BC-D348-403E-B98D-61E83A575897}"/>
    <cellStyle name="Calculation 2 2 3 5 8" xfId="18431" xr:uid="{511E0E52-2BD8-44B3-83F3-8074469BF263}"/>
    <cellStyle name="Calculation 2 2 3 5 9" xfId="10133" xr:uid="{F7AB1D48-9784-469D-A0D4-7A7B98918992}"/>
    <cellStyle name="Calculation 2 2 3 6" xfId="5934" xr:uid="{00000000-0005-0000-0000-0000A4000000}"/>
    <cellStyle name="Calculation 2 2 3 7" xfId="9493" xr:uid="{D13D8D95-F392-4884-B79F-C63E77033F1B}"/>
    <cellStyle name="Calculation 2 2 3 8" xfId="8092" xr:uid="{3A5A7B58-442B-4E14-9360-57882898461D}"/>
    <cellStyle name="Calculation 2 2 3 9" xfId="9300" xr:uid="{347630C5-BC78-4720-9F42-2A152F9B9585}"/>
    <cellStyle name="Calculation 2 2 4" xfId="3333" xr:uid="{00000000-0005-0000-0000-0000B6000000}"/>
    <cellStyle name="Calculation 2 2 4 10" xfId="14060" xr:uid="{2AF1732B-D3A5-43C5-B286-4BC43CA7CABF}"/>
    <cellStyle name="Calculation 2 2 4 11" xfId="15234" xr:uid="{2E9BB680-A2D7-49FA-8083-558CB22EE81B}"/>
    <cellStyle name="Calculation 2 2 4 12" xfId="16699" xr:uid="{796E4C28-CA51-4746-8009-2D0BD974567A}"/>
    <cellStyle name="Calculation 2 2 4 13" xfId="15386" xr:uid="{BD8A1EFB-7360-4D8E-A3E7-6C7481085D58}"/>
    <cellStyle name="Calculation 2 2 4 2" xfId="3531" xr:uid="{00000000-0005-0000-0000-0000B7000000}"/>
    <cellStyle name="Calculation 2 2 4 2 10" xfId="8765" xr:uid="{AF0AA19D-689E-4449-8D6E-8E51DFC53071}"/>
    <cellStyle name="Calculation 2 2 4 2 11" xfId="19305" xr:uid="{62D39B4C-889B-43A0-8FA6-A389C4720330}"/>
    <cellStyle name="Calculation 2 2 4 2 2" xfId="4132" xr:uid="{00000000-0005-0000-0000-0000B8000000}"/>
    <cellStyle name="Calculation 2 2 4 2 2 10" xfId="13471" xr:uid="{5354CA8B-653F-4249-8270-15427ADAE8C4}"/>
    <cellStyle name="Calculation 2 2 4 2 2 2" xfId="5731" xr:uid="{00000000-0005-0000-0000-0000B9000000}"/>
    <cellStyle name="Calculation 2 2 4 2 2 2 2" xfId="7516" xr:uid="{00000000-0005-0000-0000-0000B9000000}"/>
    <cellStyle name="Calculation 2 2 4 2 2 2 3" xfId="11866" xr:uid="{8A90CAED-C884-437C-B2D5-E3A5F98ED5BF}"/>
    <cellStyle name="Calculation 2 2 4 2 2 2 4" xfId="13270" xr:uid="{E3CCE8AB-FC9F-4CA4-8A49-47D9357307E8}"/>
    <cellStyle name="Calculation 2 2 4 2 2 2 5" xfId="14711" xr:uid="{CD46E6E5-60BA-4EE2-94FE-1298CDD14DD4}"/>
    <cellStyle name="Calculation 2 2 4 2 2 2 6" xfId="16284" xr:uid="{3BC2092C-5E62-4A77-9ED7-EC0ABF1888A6}"/>
    <cellStyle name="Calculation 2 2 4 2 2 2 7" xfId="17813" xr:uid="{979A1B2E-65EE-42F0-8FBB-6F6B23E177A1}"/>
    <cellStyle name="Calculation 2 2 4 2 2 2 8" xfId="19121" xr:uid="{7A15C2BA-0CCE-48E0-B451-9ACA03EF5754}"/>
    <cellStyle name="Calculation 2 2 4 2 2 2 9" xfId="18274" xr:uid="{C08385AA-665A-443A-A2F6-2B5616CC933F}"/>
    <cellStyle name="Calculation 2 2 4 2 2 3" xfId="6620" xr:uid="{00000000-0005-0000-0000-0000B8000000}"/>
    <cellStyle name="Calculation 2 2 4 2 2 4" xfId="10328" xr:uid="{353B8D88-234B-45E0-8104-0C8981CB1B0B}"/>
    <cellStyle name="Calculation 2 2 4 2 2 5" xfId="7806" xr:uid="{E740DF5F-3834-4B14-B942-DFBE6858A4F5}"/>
    <cellStyle name="Calculation 2 2 4 2 2 6" xfId="10419" xr:uid="{FFBA108F-0A7A-4B7C-B12C-7BEB3B67503E}"/>
    <cellStyle name="Calculation 2 2 4 2 2 7" xfId="14932" xr:uid="{BF1E474B-208D-48A4-8482-265C94905C4A}"/>
    <cellStyle name="Calculation 2 2 4 2 2 8" xfId="16468" xr:uid="{E4CC929C-B653-4A66-AF78-D7C99132525A}"/>
    <cellStyle name="Calculation 2 2 4 2 2 9" xfId="18003" xr:uid="{83E75B22-543D-4E9C-BEE3-8BAC5973066C}"/>
    <cellStyle name="Calculation 2 2 4 2 3" xfId="5266" xr:uid="{00000000-0005-0000-0000-0000BA000000}"/>
    <cellStyle name="Calculation 2 2 4 2 3 2" xfId="7051" xr:uid="{00000000-0005-0000-0000-0000BA000000}"/>
    <cellStyle name="Calculation 2 2 4 2 3 3" xfId="11401" xr:uid="{90322B7C-BF61-4CFF-83B7-CD8815288214}"/>
    <cellStyle name="Calculation 2 2 4 2 3 4" xfId="12805" xr:uid="{59575DDA-84DF-4983-87CE-652B1217E612}"/>
    <cellStyle name="Calculation 2 2 4 2 3 5" xfId="13665" xr:uid="{006B9D3B-F43A-413A-9197-D50554E60579}"/>
    <cellStyle name="Calculation 2 2 4 2 3 6" xfId="15819" xr:uid="{5F0CA7B4-7F39-4EF9-BF38-9078086AB6C6}"/>
    <cellStyle name="Calculation 2 2 4 2 3 7" xfId="17348" xr:uid="{871F7E7E-E3CF-4A29-A815-AE277DED1D9E}"/>
    <cellStyle name="Calculation 2 2 4 2 3 8" xfId="18656" xr:uid="{B9656913-0ADA-4270-AD6F-0208F0D6C9B6}"/>
    <cellStyle name="Calculation 2 2 4 2 3 9" xfId="12063" xr:uid="{4EFE4B2B-B626-47D2-B1A6-1AE25AB085BA}"/>
    <cellStyle name="Calculation 2 2 4 2 4" xfId="6159" xr:uid="{00000000-0005-0000-0000-0000B7000000}"/>
    <cellStyle name="Calculation 2 2 4 2 5" xfId="9756" xr:uid="{5DA29C20-B825-4E1D-B83B-6DC47BD160AA}"/>
    <cellStyle name="Calculation 2 2 4 2 6" xfId="11004" xr:uid="{63E8085E-31E4-4091-9921-25A84F2EECEE}"/>
    <cellStyle name="Calculation 2 2 4 2 7" xfId="9633" xr:uid="{ADF70B87-00D3-4376-BD4C-B0D5F0CB80B3}"/>
    <cellStyle name="Calculation 2 2 4 2 8" xfId="10815" xr:uid="{3FF0FC8B-AD55-44CD-B4D1-57A12EAE03AB}"/>
    <cellStyle name="Calculation 2 2 4 2 9" xfId="15317" xr:uid="{6AE7F2DE-8963-41D3-83AF-CA3347B8BBDE}"/>
    <cellStyle name="Calculation 2 2 4 3" xfId="3761" xr:uid="{00000000-0005-0000-0000-0000BB000000}"/>
    <cellStyle name="Calculation 2 2 4 3 10" xfId="19984" xr:uid="{DC7CC09E-AC80-444E-B783-7BB2696F3E4D}"/>
    <cellStyle name="Calculation 2 2 4 3 2" xfId="5432" xr:uid="{00000000-0005-0000-0000-0000BC000000}"/>
    <cellStyle name="Calculation 2 2 4 3 2 2" xfId="7217" xr:uid="{00000000-0005-0000-0000-0000BC000000}"/>
    <cellStyle name="Calculation 2 2 4 3 2 3" xfId="11567" xr:uid="{CB0827FA-5E6D-4413-9428-4E6E98BA99E0}"/>
    <cellStyle name="Calculation 2 2 4 3 2 4" xfId="12971" xr:uid="{9AD5B00E-1FCD-409D-B797-893D7B62AD70}"/>
    <cellStyle name="Calculation 2 2 4 3 2 5" xfId="11098" xr:uid="{F2EEF639-AF13-41F2-943E-9A129DE4667E}"/>
    <cellStyle name="Calculation 2 2 4 3 2 6" xfId="15985" xr:uid="{6E3B57FD-2D53-48F6-819E-F567F1B6E9EC}"/>
    <cellStyle name="Calculation 2 2 4 3 2 7" xfId="17514" xr:uid="{ECCB5EF9-299B-411F-AE7D-D066E7284D1F}"/>
    <cellStyle name="Calculation 2 2 4 3 2 8" xfId="18822" xr:uid="{5B2A5291-CEE3-4A8F-B11A-AA6B7014C7C6}"/>
    <cellStyle name="Calculation 2 2 4 3 2 9" xfId="19352" xr:uid="{C2540714-3096-425E-B1C6-6F9723FB1841}"/>
    <cellStyle name="Calculation 2 2 4 3 3" xfId="6324" xr:uid="{00000000-0005-0000-0000-0000BB000000}"/>
    <cellStyle name="Calculation 2 2 4 3 4" xfId="9971" xr:uid="{C59DE744-671F-451A-82EC-0A4FEC38119A}"/>
    <cellStyle name="Calculation 2 2 4 3 5" xfId="7877" xr:uid="{30B1CCD7-E5D3-4301-9008-077E62B8AA62}"/>
    <cellStyle name="Calculation 2 2 4 3 6" xfId="13439" xr:uid="{7347B185-C48F-44AD-8489-F5C16FF3A60B}"/>
    <cellStyle name="Calculation 2 2 4 3 7" xfId="9548" xr:uid="{85F60F1D-0FC2-4B47-8FB2-3A1D98147A44}"/>
    <cellStyle name="Calculation 2 2 4 3 8" xfId="15366" xr:uid="{3A6170DC-FC80-472A-9B9F-67394732C489}"/>
    <cellStyle name="Calculation 2 2 4 3 9" xfId="15115" xr:uid="{92863944-9AE7-4ECB-8CEB-BB9F2794E7E7}"/>
    <cellStyle name="Calculation 2 2 4 4" xfId="3938" xr:uid="{00000000-0005-0000-0000-0000BD000000}"/>
    <cellStyle name="Calculation 2 2 4 4 10" xfId="16768" xr:uid="{9BC2ABB6-D23C-4CD5-B3E3-095E10D15171}"/>
    <cellStyle name="Calculation 2 2 4 4 2" xfId="5567" xr:uid="{00000000-0005-0000-0000-0000BE000000}"/>
    <cellStyle name="Calculation 2 2 4 4 2 2" xfId="7352" xr:uid="{00000000-0005-0000-0000-0000BE000000}"/>
    <cellStyle name="Calculation 2 2 4 4 2 3" xfId="11702" xr:uid="{D5201E98-0EF9-4722-9815-1A7E0B9B4929}"/>
    <cellStyle name="Calculation 2 2 4 4 2 4" xfId="13106" xr:uid="{1947D7B9-9019-4A8B-B2BD-8B1135780D74}"/>
    <cellStyle name="Calculation 2 2 4 4 2 5" xfId="9113" xr:uid="{7675DD84-FFA6-4B47-A8B7-C2FE225FA01F}"/>
    <cellStyle name="Calculation 2 2 4 4 2 6" xfId="16120" xr:uid="{38608BA4-20B3-4635-8670-9AC3F1BE58EA}"/>
    <cellStyle name="Calculation 2 2 4 4 2 7" xfId="17649" xr:uid="{82F7FE63-8787-42BD-9315-D7168EC14032}"/>
    <cellStyle name="Calculation 2 2 4 4 2 8" xfId="18957" xr:uid="{72F325CB-AFB2-48B6-B4C6-55A020133C85}"/>
    <cellStyle name="Calculation 2 2 4 4 2 9" xfId="19611" xr:uid="{51F0A37A-5D16-49E3-B183-01D5F5C5690C}"/>
    <cellStyle name="Calculation 2 2 4 4 3" xfId="6457" xr:uid="{00000000-0005-0000-0000-0000BD000000}"/>
    <cellStyle name="Calculation 2 2 4 4 4" xfId="10144" xr:uid="{D9B26DB1-9A56-4917-A399-3662EFC62027}"/>
    <cellStyle name="Calculation 2 2 4 4 5" xfId="10226" xr:uid="{1D578923-50A0-46FF-AB0A-F8ED294D98E8}"/>
    <cellStyle name="Calculation 2 2 4 4 6" xfId="10904" xr:uid="{F0BB43C4-CAA5-4A8D-B684-42DBE329BB20}"/>
    <cellStyle name="Calculation 2 2 4 4 7" xfId="13491" xr:uid="{427B4A72-CE9B-4458-BC14-8122E8E03039}"/>
    <cellStyle name="Calculation 2 2 4 4 8" xfId="13914" xr:uid="{13F1F635-71D3-48C2-BB49-EE73431B2904}"/>
    <cellStyle name="Calculation 2 2 4 4 9" xfId="14785" xr:uid="{CE1E1080-5566-49C4-B977-2351047E918B}"/>
    <cellStyle name="Calculation 2 2 4 5" xfId="5103" xr:uid="{00000000-0005-0000-0000-0000BF000000}"/>
    <cellStyle name="Calculation 2 2 4 5 2" xfId="6888" xr:uid="{00000000-0005-0000-0000-0000BF000000}"/>
    <cellStyle name="Calculation 2 2 4 5 3" xfId="11238" xr:uid="{280FC1DE-C717-42D3-8626-8ADC89AA778C}"/>
    <cellStyle name="Calculation 2 2 4 5 4" xfId="12642" xr:uid="{550F8B50-82DD-486C-841F-B3A66BC76CF8}"/>
    <cellStyle name="Calculation 2 2 4 5 5" xfId="8403" xr:uid="{59660CCC-6009-4FD5-8D50-FBECD65284DC}"/>
    <cellStyle name="Calculation 2 2 4 5 6" xfId="15656" xr:uid="{FA2742C1-49F7-4F6D-982E-410446B06DB8}"/>
    <cellStyle name="Calculation 2 2 4 5 7" xfId="17185" xr:uid="{903740E4-FBC0-4E76-AD7A-F4341EE1521B}"/>
    <cellStyle name="Calculation 2 2 4 5 8" xfId="18493" xr:uid="{15EA6375-BD25-472E-9382-D70CB6A22020}"/>
    <cellStyle name="Calculation 2 2 4 5 9" xfId="16884" xr:uid="{07C02807-27AD-4DC2-AF04-30B4CEBC0409}"/>
    <cellStyle name="Calculation 2 2 4 6" xfId="5996" xr:uid="{00000000-0005-0000-0000-0000B6000000}"/>
    <cellStyle name="Calculation 2 2 4 7" xfId="9565" xr:uid="{3760A451-40ED-4483-9D00-8357BED3C2FF}"/>
    <cellStyle name="Calculation 2 2 4 8" xfId="8035" xr:uid="{E71A46F2-F909-4925-8862-CCF92F3AED35}"/>
    <cellStyle name="Calculation 2 2 4 9" xfId="13815" xr:uid="{F92C8A30-B6EA-4531-AEB1-5C154776B3FB}"/>
    <cellStyle name="Calculation 2 2 5" xfId="3463" xr:uid="{00000000-0005-0000-0000-0000C0000000}"/>
    <cellStyle name="Calculation 2 2 5 10" xfId="16679" xr:uid="{D77A44AA-68BB-4C7F-AD68-B5A18E7616EC}"/>
    <cellStyle name="Calculation 2 2 5 11" xfId="15298" xr:uid="{DB7B0A42-99AB-4B00-A48F-ED8817BB576C}"/>
    <cellStyle name="Calculation 2 2 5 2" xfId="4064" xr:uid="{00000000-0005-0000-0000-0000C1000000}"/>
    <cellStyle name="Calculation 2 2 5 2 10" xfId="8683" xr:uid="{6337E912-5D13-4A20-882E-707B662D5590}"/>
    <cellStyle name="Calculation 2 2 5 2 2" xfId="5664" xr:uid="{00000000-0005-0000-0000-0000C2000000}"/>
    <cellStyle name="Calculation 2 2 5 2 2 2" xfId="7449" xr:uid="{00000000-0005-0000-0000-0000C2000000}"/>
    <cellStyle name="Calculation 2 2 5 2 2 3" xfId="11799" xr:uid="{5C269BDD-BC44-49A0-9B25-2EDB2806684D}"/>
    <cellStyle name="Calculation 2 2 5 2 2 4" xfId="13203" xr:uid="{239DE0F8-0F8E-4837-9516-F366245E1596}"/>
    <cellStyle name="Calculation 2 2 5 2 2 5" xfId="9124" xr:uid="{0728A096-FB65-448E-8AE1-908BBAAD8E94}"/>
    <cellStyle name="Calculation 2 2 5 2 2 6" xfId="16217" xr:uid="{AB11B9DC-506F-4865-8E26-CF8A6451AE9E}"/>
    <cellStyle name="Calculation 2 2 5 2 2 7" xfId="17746" xr:uid="{0B832256-5FAD-4EA0-9EC8-1CCB18A2251C}"/>
    <cellStyle name="Calculation 2 2 5 2 2 8" xfId="19054" xr:uid="{D4F7F4B3-B661-4AFC-BB72-35B7CA903013}"/>
    <cellStyle name="Calculation 2 2 5 2 2 9" xfId="18351" xr:uid="{C55AB11D-AFC3-4B56-ACA8-9175D5179D86}"/>
    <cellStyle name="Calculation 2 2 5 2 3" xfId="6553" xr:uid="{00000000-0005-0000-0000-0000C1000000}"/>
    <cellStyle name="Calculation 2 2 5 2 4" xfId="10266" xr:uid="{2129B495-8CB5-4E5B-AB99-290E4845B3C7}"/>
    <cellStyle name="Calculation 2 2 5 2 5" xfId="10612" xr:uid="{006B4DE1-1188-43C9-810A-9490EE2DAEA3}"/>
    <cellStyle name="Calculation 2 2 5 2 6" xfId="14172" xr:uid="{69D1A1FA-86F9-4D27-9380-1CD0DB1BE82A}"/>
    <cellStyle name="Calculation 2 2 5 2 7" xfId="13556" xr:uid="{BC79A747-D1C0-40C0-9521-48AA924F3623}"/>
    <cellStyle name="Calculation 2 2 5 2 8" xfId="12409" xr:uid="{086258AB-E55F-4A4B-B447-8B5CF40CA3E0}"/>
    <cellStyle name="Calculation 2 2 5 2 9" xfId="14177" xr:uid="{B00D4043-1E2E-4213-A695-BF5EE2EDA6F6}"/>
    <cellStyle name="Calculation 2 2 5 3" xfId="5199" xr:uid="{00000000-0005-0000-0000-0000C3000000}"/>
    <cellStyle name="Calculation 2 2 5 3 2" xfId="6984" xr:uid="{00000000-0005-0000-0000-0000C3000000}"/>
    <cellStyle name="Calculation 2 2 5 3 3" xfId="11334" xr:uid="{655B8CF7-ABE0-4979-BF9F-2D5938064720}"/>
    <cellStyle name="Calculation 2 2 5 3 4" xfId="12738" xr:uid="{0D991369-C6A5-4A29-B2FB-28F69646BC91}"/>
    <cellStyle name="Calculation 2 2 5 3 5" xfId="14628" xr:uid="{963C1603-9C59-4BB0-8DEC-BD33FD4A3AA8}"/>
    <cellStyle name="Calculation 2 2 5 3 6" xfId="15752" xr:uid="{E03D7AB0-67EC-4219-9C84-A321F90DBCAF}"/>
    <cellStyle name="Calculation 2 2 5 3 7" xfId="17281" xr:uid="{7D4F6849-8FF8-417B-97B6-88EAF31A8C89}"/>
    <cellStyle name="Calculation 2 2 5 3 8" xfId="18589" xr:uid="{5D2BB861-FBCF-4386-8A86-239EFC209E0E}"/>
    <cellStyle name="Calculation 2 2 5 3 9" xfId="19379" xr:uid="{9989C5DA-5764-471A-9644-226BF8654FDA}"/>
    <cellStyle name="Calculation 2 2 5 4" xfId="6092" xr:uid="{00000000-0005-0000-0000-0000C0000000}"/>
    <cellStyle name="Calculation 2 2 5 5" xfId="9690" xr:uid="{510B2B27-87E9-4621-9217-0736B8BA141F}"/>
    <cellStyle name="Calculation 2 2 5 6" xfId="7921" xr:uid="{7435C939-A457-41EE-833D-D580215C3089}"/>
    <cellStyle name="Calculation 2 2 5 7" xfId="9857" xr:uid="{890C466F-46A0-4BFD-BE89-B43EA232EE5B}"/>
    <cellStyle name="Calculation 2 2 5 8" xfId="14592" xr:uid="{1FCA5825-FCA2-40C0-8A5B-45DB74C502C1}"/>
    <cellStyle name="Calculation 2 2 5 9" xfId="15404" xr:uid="{58B0D741-0AC4-4D05-8A9B-B4D83CBCEC80}"/>
    <cellStyle name="Calculation 2 2 6" xfId="3456" xr:uid="{00000000-0005-0000-0000-0000C4000000}"/>
    <cellStyle name="Calculation 2 2 6 10" xfId="16984" xr:uid="{48012E13-70EA-47CD-B505-0B596901E526}"/>
    <cellStyle name="Calculation 2 2 6 11" xfId="12198" xr:uid="{52203D43-F66F-4748-8273-14EEF26F3EA1}"/>
    <cellStyle name="Calculation 2 2 6 2" xfId="4057" xr:uid="{00000000-0005-0000-0000-0000C5000000}"/>
    <cellStyle name="Calculation 2 2 6 2 10" xfId="18349" xr:uid="{1243906A-1AA5-4D00-A6FB-EFDB08C7B112}"/>
    <cellStyle name="Calculation 2 2 6 2 2" xfId="5657" xr:uid="{00000000-0005-0000-0000-0000C6000000}"/>
    <cellStyle name="Calculation 2 2 6 2 2 2" xfId="7442" xr:uid="{00000000-0005-0000-0000-0000C6000000}"/>
    <cellStyle name="Calculation 2 2 6 2 2 3" xfId="11792" xr:uid="{A79E3B97-234B-46A5-B5A1-ED3962DF8C02}"/>
    <cellStyle name="Calculation 2 2 6 2 2 4" xfId="13196" xr:uid="{3B48DCBC-E938-4FCA-AF92-7E37706AE486}"/>
    <cellStyle name="Calculation 2 2 6 2 2 5" xfId="13440" xr:uid="{6388E0E3-A11A-4363-8EE2-BAAF62C01106}"/>
    <cellStyle name="Calculation 2 2 6 2 2 6" xfId="16210" xr:uid="{F5E43FC1-4840-45BA-A084-339D3C6EAB31}"/>
    <cellStyle name="Calculation 2 2 6 2 2 7" xfId="17739" xr:uid="{5FAD9AB3-09EC-43EA-815D-9D9A38743079}"/>
    <cellStyle name="Calculation 2 2 6 2 2 8" xfId="19047" xr:uid="{D5648AED-A8B2-4D4B-BB80-87DFA8EC54D0}"/>
    <cellStyle name="Calculation 2 2 6 2 2 9" xfId="19441" xr:uid="{C706A7A2-5339-415A-B66A-1B1E53D28458}"/>
    <cellStyle name="Calculation 2 2 6 2 3" xfId="6546" xr:uid="{00000000-0005-0000-0000-0000C5000000}"/>
    <cellStyle name="Calculation 2 2 6 2 4" xfId="10259" xr:uid="{66E51D64-76A8-4AB7-B8A1-052614B78E0C}"/>
    <cellStyle name="Calculation 2 2 6 2 5" xfId="10529" xr:uid="{D79A79E0-987B-41F1-B143-94FB62DFF1CD}"/>
    <cellStyle name="Calculation 2 2 6 2 6" xfId="14503" xr:uid="{F23DBDA2-6152-4055-89A1-ED9574F2DCF0}"/>
    <cellStyle name="Calculation 2 2 6 2 7" xfId="9643" xr:uid="{10DF9AC0-7810-4578-BC81-24E231FEDDB0}"/>
    <cellStyle name="Calculation 2 2 6 2 8" xfId="9219" xr:uid="{75328DDE-151D-4F51-B92A-9869B25A59B1}"/>
    <cellStyle name="Calculation 2 2 6 2 9" xfId="8404" xr:uid="{EE8ECB80-917C-4DE7-9FB3-DA56FC1B58A5}"/>
    <cellStyle name="Calculation 2 2 6 3" xfId="5192" xr:uid="{00000000-0005-0000-0000-0000C7000000}"/>
    <cellStyle name="Calculation 2 2 6 3 2" xfId="6977" xr:uid="{00000000-0005-0000-0000-0000C7000000}"/>
    <cellStyle name="Calculation 2 2 6 3 3" xfId="11327" xr:uid="{88E8C309-4B38-4A64-B1D2-89274A150C97}"/>
    <cellStyle name="Calculation 2 2 6 3 4" xfId="12731" xr:uid="{0199745E-8BB8-4B8D-AE56-5B2A5BBA609D}"/>
    <cellStyle name="Calculation 2 2 6 3 5" xfId="8340" xr:uid="{E5C779D4-CFB7-4469-A7EE-C6F25F151FDC}"/>
    <cellStyle name="Calculation 2 2 6 3 6" xfId="15745" xr:uid="{5A1E720A-194A-4F86-B99A-9FF82732B80F}"/>
    <cellStyle name="Calculation 2 2 6 3 7" xfId="17274" xr:uid="{220CB45C-90CD-4D30-B50F-412FABBBD05C}"/>
    <cellStyle name="Calculation 2 2 6 3 8" xfId="18582" xr:uid="{755E5AF5-A6C0-4039-BA49-D615F2AF487F}"/>
    <cellStyle name="Calculation 2 2 6 3 9" xfId="14826" xr:uid="{A2EAF47D-3385-43EB-BF4D-3E5A41F30B99}"/>
    <cellStyle name="Calculation 2 2 6 4" xfId="6085" xr:uid="{00000000-0005-0000-0000-0000C4000000}"/>
    <cellStyle name="Calculation 2 2 6 5" xfId="9683" xr:uid="{F957E1F7-E7A7-4320-B4B8-ED0484DBDD99}"/>
    <cellStyle name="Calculation 2 2 6 6" xfId="7928" xr:uid="{87688678-8F13-4AFF-983F-B4FA81E0E3ED}"/>
    <cellStyle name="Calculation 2 2 6 7" xfId="13921" xr:uid="{2A5C1F5B-72A1-43CE-A439-D3C704E6C11D}"/>
    <cellStyle name="Calculation 2 2 6 8" xfId="13620" xr:uid="{03B4639A-546F-4BEE-8AA7-E71E15BE5F86}"/>
    <cellStyle name="Calculation 2 2 6 9" xfId="15514" xr:uid="{FC357F47-EB83-4102-85A9-F4F83853A19D}"/>
    <cellStyle name="Calculation 2 2 7" xfId="3459" xr:uid="{00000000-0005-0000-0000-0000C8000000}"/>
    <cellStyle name="Calculation 2 2 7 10" xfId="15410" xr:uid="{FDDF81C2-5231-445B-98AF-C80C096E91BD}"/>
    <cellStyle name="Calculation 2 2 7 11" xfId="19347" xr:uid="{FC4B0E74-4E89-4D1E-A237-0DEB4D263C86}"/>
    <cellStyle name="Calculation 2 2 7 2" xfId="4060" xr:uid="{00000000-0005-0000-0000-0000C9000000}"/>
    <cellStyle name="Calculation 2 2 7 2 10" xfId="19762" xr:uid="{B6FF9164-0E42-44E4-BE44-47BA38E95C70}"/>
    <cellStyle name="Calculation 2 2 7 2 2" xfId="5660" xr:uid="{00000000-0005-0000-0000-0000CA000000}"/>
    <cellStyle name="Calculation 2 2 7 2 2 2" xfId="7445" xr:uid="{00000000-0005-0000-0000-0000CA000000}"/>
    <cellStyle name="Calculation 2 2 7 2 2 3" xfId="11795" xr:uid="{BFF92193-AC5F-4B19-83CE-8A7FD53625B3}"/>
    <cellStyle name="Calculation 2 2 7 2 2 4" xfId="13199" xr:uid="{A5CA3A3F-4D69-48A4-A716-AA3CBFE4AA4D}"/>
    <cellStyle name="Calculation 2 2 7 2 2 5" xfId="14816" xr:uid="{F7D1459E-5978-4951-8F7B-AB20752853F0}"/>
    <cellStyle name="Calculation 2 2 7 2 2 6" xfId="16213" xr:uid="{916A14BA-DC0B-48A2-BA97-D34F95C9FB50}"/>
    <cellStyle name="Calculation 2 2 7 2 2 7" xfId="17742" xr:uid="{06931207-34BE-4770-A988-466A7643AAEC}"/>
    <cellStyle name="Calculation 2 2 7 2 2 8" xfId="19050" xr:uid="{E9B81F5B-E2E9-4996-8142-1781068FA97C}"/>
    <cellStyle name="Calculation 2 2 7 2 2 9" xfId="19575" xr:uid="{C79776F7-05BC-41DE-9874-576199DED370}"/>
    <cellStyle name="Calculation 2 2 7 2 3" xfId="6549" xr:uid="{00000000-0005-0000-0000-0000C9000000}"/>
    <cellStyle name="Calculation 2 2 7 2 4" xfId="10262" xr:uid="{D6B89D18-B570-4ABD-8104-2863C8B67F1F}"/>
    <cellStyle name="Calculation 2 2 7 2 5" xfId="10653" xr:uid="{6E98A1E0-A858-4884-84E4-9C2A70BA0B3C}"/>
    <cellStyle name="Calculation 2 2 7 2 6" xfId="13576" xr:uid="{280B6449-40DF-4DED-8DDB-483623117F97}"/>
    <cellStyle name="Calculation 2 2 7 2 7" xfId="14719" xr:uid="{42067E93-1A00-4ED9-8A31-94F7DF771D6C}"/>
    <cellStyle name="Calculation 2 2 7 2 8" xfId="9168" xr:uid="{705C5046-3949-4DB8-958D-90F7510F394E}"/>
    <cellStyle name="Calculation 2 2 7 2 9" xfId="10657" xr:uid="{1A6C9543-095E-49AC-AE1B-8D7314A8BE83}"/>
    <cellStyle name="Calculation 2 2 7 3" xfId="5195" xr:uid="{00000000-0005-0000-0000-0000CB000000}"/>
    <cellStyle name="Calculation 2 2 7 3 2" xfId="6980" xr:uid="{00000000-0005-0000-0000-0000CB000000}"/>
    <cellStyle name="Calculation 2 2 7 3 3" xfId="11330" xr:uid="{F7F02F43-9B05-4008-989C-47932B468F87}"/>
    <cellStyle name="Calculation 2 2 7 3 4" xfId="12734" xr:uid="{2A3AA3CA-2EB0-42FB-9492-A762A9BC05F2}"/>
    <cellStyle name="Calculation 2 2 7 3 5" xfId="14481" xr:uid="{85C95427-A87D-440D-9295-BF94DEEC4A0A}"/>
    <cellStyle name="Calculation 2 2 7 3 6" xfId="15748" xr:uid="{1C422A19-7EF6-4574-9D86-215F95313022}"/>
    <cellStyle name="Calculation 2 2 7 3 7" xfId="17277" xr:uid="{CD035CA2-AFEB-4341-BA10-F4EDA834454D}"/>
    <cellStyle name="Calculation 2 2 7 3 8" xfId="18585" xr:uid="{1692251D-80FE-4266-A6F3-3FE8E7A7E72C}"/>
    <cellStyle name="Calculation 2 2 7 3 9" xfId="8131" xr:uid="{8E1BC274-47B4-4622-B293-F9308A831058}"/>
    <cellStyle name="Calculation 2 2 7 4" xfId="6088" xr:uid="{00000000-0005-0000-0000-0000C8000000}"/>
    <cellStyle name="Calculation 2 2 7 5" xfId="9686" xr:uid="{8FE473FD-B00D-482B-8EC1-57E5C6DCD28B}"/>
    <cellStyle name="Calculation 2 2 7 6" xfId="7925" xr:uid="{F5ABAD78-6468-45FD-8A60-211ADB8EA735}"/>
    <cellStyle name="Calculation 2 2 7 7" xfId="8322" xr:uid="{4CC6FB97-42C2-4FBF-87BF-11DFE79BDD26}"/>
    <cellStyle name="Calculation 2 2 7 8" xfId="8636" xr:uid="{15BF80E4-6DD5-4561-A4F8-AFA763C30E5B}"/>
    <cellStyle name="Calculation 2 2 7 9" xfId="14977" xr:uid="{05BDC467-6D31-49A6-ADF1-D6EB3F16B59B}"/>
    <cellStyle name="Calculation 2 2 8" xfId="3484" xr:uid="{00000000-0005-0000-0000-0000CC000000}"/>
    <cellStyle name="Calculation 2 2 8 10" xfId="17037" xr:uid="{D5B44932-2BC7-4716-B729-F81336601043}"/>
    <cellStyle name="Calculation 2 2 8 11" xfId="9910" xr:uid="{CD41D4CB-2071-491F-B019-1FA5B4586D2F}"/>
    <cellStyle name="Calculation 2 2 8 2" xfId="4085" xr:uid="{00000000-0005-0000-0000-0000CD000000}"/>
    <cellStyle name="Calculation 2 2 8 2 10" xfId="19512" xr:uid="{31654D8A-9C0C-434E-AE0F-589494A5D822}"/>
    <cellStyle name="Calculation 2 2 8 2 2" xfId="5684" xr:uid="{00000000-0005-0000-0000-0000CE000000}"/>
    <cellStyle name="Calculation 2 2 8 2 2 2" xfId="7469" xr:uid="{00000000-0005-0000-0000-0000CE000000}"/>
    <cellStyle name="Calculation 2 2 8 2 2 3" xfId="11819" xr:uid="{DEB39901-A049-4501-AC40-214DBE27CA8F}"/>
    <cellStyle name="Calculation 2 2 8 2 2 4" xfId="13223" xr:uid="{A94DAA41-2057-4FA2-974B-C25043A08884}"/>
    <cellStyle name="Calculation 2 2 8 2 2 5" xfId="13515" xr:uid="{F63CC6E8-3E44-4456-BAFA-72A99D7AAE8A}"/>
    <cellStyle name="Calculation 2 2 8 2 2 6" xfId="16237" xr:uid="{EAB16881-9C3A-4136-BC1F-8B80CB10548E}"/>
    <cellStyle name="Calculation 2 2 8 2 2 7" xfId="17766" xr:uid="{03003F2C-6B2B-4345-933A-2EA4726728B3}"/>
    <cellStyle name="Calculation 2 2 8 2 2 8" xfId="19074" xr:uid="{93F5371B-F302-422F-BA94-1B4FE9391BBB}"/>
    <cellStyle name="Calculation 2 2 8 2 2 9" xfId="13451" xr:uid="{8331A2FA-42A1-4AEF-85CF-D630C9802CB8}"/>
    <cellStyle name="Calculation 2 2 8 2 3" xfId="6573" xr:uid="{00000000-0005-0000-0000-0000CD000000}"/>
    <cellStyle name="Calculation 2 2 8 2 4" xfId="10285" xr:uid="{12D59D88-FF2B-45F8-9B0F-164ABF12914B}"/>
    <cellStyle name="Calculation 2 2 8 2 5" xfId="9340" xr:uid="{75A68340-471E-411E-84B5-FF28CFBE3C8F}"/>
    <cellStyle name="Calculation 2 2 8 2 6" xfId="14820" xr:uid="{8B2C2D76-EEE8-40D1-9FA3-06F87C003939}"/>
    <cellStyle name="Calculation 2 2 8 2 7" xfId="14491" xr:uid="{950134E9-A74E-4916-990A-E11F0ECA0331}"/>
    <cellStyle name="Calculation 2 2 8 2 8" xfId="13656" xr:uid="{F7D98912-751B-4972-AB96-4CB9A243A6EE}"/>
    <cellStyle name="Calculation 2 2 8 2 9" xfId="8807" xr:uid="{E62DEE00-908E-495A-9FA9-65B32F97D4BF}"/>
    <cellStyle name="Calculation 2 2 8 3" xfId="5219" xr:uid="{00000000-0005-0000-0000-0000CF000000}"/>
    <cellStyle name="Calculation 2 2 8 3 2" xfId="7004" xr:uid="{00000000-0005-0000-0000-0000CF000000}"/>
    <cellStyle name="Calculation 2 2 8 3 3" xfId="11354" xr:uid="{80A355B6-05E4-45EA-9548-451372EB8FDF}"/>
    <cellStyle name="Calculation 2 2 8 3 4" xfId="12758" xr:uid="{686B201C-A336-4C2F-9918-70925FB0DCC4}"/>
    <cellStyle name="Calculation 2 2 8 3 5" xfId="7759" xr:uid="{1578E784-1452-4A62-A3A0-0A8BCB004CB4}"/>
    <cellStyle name="Calculation 2 2 8 3 6" xfId="15772" xr:uid="{F13CCB99-828E-4D5E-AC0D-FADF2173BE24}"/>
    <cellStyle name="Calculation 2 2 8 3 7" xfId="17301" xr:uid="{EADFFC3E-3DF3-4794-903A-78D1E5F02D5D}"/>
    <cellStyle name="Calculation 2 2 8 3 8" xfId="18609" xr:uid="{36FB2FCE-8E36-4628-9F3A-3B237313F843}"/>
    <cellStyle name="Calculation 2 2 8 3 9" xfId="19944" xr:uid="{F95666C6-F3BE-466F-8269-BD946E33B9CC}"/>
    <cellStyle name="Calculation 2 2 8 4" xfId="6112" xr:uid="{00000000-0005-0000-0000-0000CC000000}"/>
    <cellStyle name="Calculation 2 2 8 5" xfId="9711" xr:uid="{F82AC7BF-FB34-455A-A47E-904321E3C631}"/>
    <cellStyle name="Calculation 2 2 8 6" xfId="7908" xr:uid="{38400EC8-5406-4300-B51D-FB066C4DFB95}"/>
    <cellStyle name="Calculation 2 2 8 7" xfId="14385" xr:uid="{8B1B50F7-0C07-4FF0-8521-12B517065618}"/>
    <cellStyle name="Calculation 2 2 8 8" xfId="13487" xr:uid="{4BBC2355-5C2E-448C-92BB-8431DDAE9FEF}"/>
    <cellStyle name="Calculation 2 2 8 9" xfId="15398" xr:uid="{63CBE192-774F-4C08-9ECB-314B92B83336}"/>
    <cellStyle name="Calculation 2 2 9" xfId="3465" xr:uid="{00000000-0005-0000-0000-0000D0000000}"/>
    <cellStyle name="Calculation 2 2 9 10" xfId="16901" xr:uid="{B6A1F178-6F78-43DB-9841-BF11F031BDB0}"/>
    <cellStyle name="Calculation 2 2 9 11" xfId="13951" xr:uid="{8C8563E7-6410-4237-A64D-8E8F9AAA3B79}"/>
    <cellStyle name="Calculation 2 2 9 2" xfId="4066" xr:uid="{00000000-0005-0000-0000-0000D1000000}"/>
    <cellStyle name="Calculation 2 2 9 2 10" xfId="8959" xr:uid="{0291B22D-5012-4E6C-AD84-EAD81E5084FC}"/>
    <cellStyle name="Calculation 2 2 9 2 2" xfId="5666" xr:uid="{00000000-0005-0000-0000-0000D2000000}"/>
    <cellStyle name="Calculation 2 2 9 2 2 2" xfId="7451" xr:uid="{00000000-0005-0000-0000-0000D2000000}"/>
    <cellStyle name="Calculation 2 2 9 2 2 3" xfId="11801" xr:uid="{02A26FEE-46E3-44B2-95E8-60947BE3A6FC}"/>
    <cellStyle name="Calculation 2 2 9 2 2 4" xfId="13205" xr:uid="{BC306CF5-89D6-4812-BAE8-E0BBA7DF4D55}"/>
    <cellStyle name="Calculation 2 2 9 2 2 5" xfId="12182" xr:uid="{D7CC3ED9-4E45-492B-8983-604693303E6C}"/>
    <cellStyle name="Calculation 2 2 9 2 2 6" xfId="16219" xr:uid="{49C5298C-1CBA-4666-8B92-1DEBDD0676D9}"/>
    <cellStyle name="Calculation 2 2 9 2 2 7" xfId="17748" xr:uid="{8B7D8477-C01B-48F7-AF65-595F8FA3D37A}"/>
    <cellStyle name="Calculation 2 2 9 2 2 8" xfId="19056" xr:uid="{74F42C70-9042-4163-98F9-3011C416230A}"/>
    <cellStyle name="Calculation 2 2 9 2 2 9" xfId="19710" xr:uid="{C50284E7-0561-4EAC-8F0A-916459AA93C3}"/>
    <cellStyle name="Calculation 2 2 9 2 3" xfId="6555" xr:uid="{00000000-0005-0000-0000-0000D1000000}"/>
    <cellStyle name="Calculation 2 2 9 2 4" xfId="10268" xr:uid="{36A040E3-8287-466D-BBF2-C9FD035E0F70}"/>
    <cellStyle name="Calculation 2 2 9 2 5" xfId="10953" xr:uid="{7D433335-4DF4-4377-A77D-5A16221C491C}"/>
    <cellStyle name="Calculation 2 2 9 2 6" xfId="14583" xr:uid="{9E01B89C-E68E-49B8-A770-6321A62933B3}"/>
    <cellStyle name="Calculation 2 2 9 2 7" xfId="13916" xr:uid="{67E2A74A-56FE-43B9-8CCC-EB802F82D8A0}"/>
    <cellStyle name="Calculation 2 2 9 2 8" xfId="14494" xr:uid="{E057340E-7D67-4AB6-B48E-2F3938356C22}"/>
    <cellStyle name="Calculation 2 2 9 2 9" xfId="14768" xr:uid="{2BCFFB42-A5CA-45FC-8FA0-C75E8182098E}"/>
    <cellStyle name="Calculation 2 2 9 3" xfId="5201" xr:uid="{00000000-0005-0000-0000-0000D3000000}"/>
    <cellStyle name="Calculation 2 2 9 3 2" xfId="6986" xr:uid="{00000000-0005-0000-0000-0000D3000000}"/>
    <cellStyle name="Calculation 2 2 9 3 3" xfId="11336" xr:uid="{0C4364A5-C0AF-451E-862D-8876DE2A2036}"/>
    <cellStyle name="Calculation 2 2 9 3 4" xfId="12740" xr:uid="{74613FE2-5E38-436D-9E9D-2C70F6AA07ED}"/>
    <cellStyle name="Calculation 2 2 9 3 5" xfId="9610" xr:uid="{564B9EA7-8353-42DD-AAA6-EDBAE6DE8A95}"/>
    <cellStyle name="Calculation 2 2 9 3 6" xfId="15754" xr:uid="{2258FAB6-5C1A-44F1-99FE-213B823399AB}"/>
    <cellStyle name="Calculation 2 2 9 3 7" xfId="17283" xr:uid="{B5ED2DE9-789C-4D33-A8B3-42DF35727248}"/>
    <cellStyle name="Calculation 2 2 9 3 8" xfId="18591" xr:uid="{B037734D-424E-47EF-A607-D9BC686145CA}"/>
    <cellStyle name="Calculation 2 2 9 3 9" xfId="19312" xr:uid="{AE609859-C84B-4D4D-B285-05C33BBE159B}"/>
    <cellStyle name="Calculation 2 2 9 4" xfId="6094" xr:uid="{00000000-0005-0000-0000-0000D0000000}"/>
    <cellStyle name="Calculation 2 2 9 5" xfId="9692" xr:uid="{9A008728-7476-4E7A-8823-24921D064E86}"/>
    <cellStyle name="Calculation 2 2 9 6" xfId="7919" xr:uid="{B523495B-C970-4C96-8543-7FE75C568531}"/>
    <cellStyle name="Calculation 2 2 9 7" xfId="13891" xr:uid="{30D354E7-765D-4055-95FF-B7E40C471D13}"/>
    <cellStyle name="Calculation 2 2 9 8" xfId="10847" xr:uid="{845DE132-0C25-48F2-9206-B3E9ADCCBC55}"/>
    <cellStyle name="Calculation 2 2 9 9" xfId="15114" xr:uid="{81E1E882-1EF8-4C70-9B15-C3F808A00A0C}"/>
    <cellStyle name="Calculation 2 20" xfId="14543" xr:uid="{53A6F540-FAC9-4071-AFDC-C302E5B63CA0}"/>
    <cellStyle name="Calculation 2 21" xfId="13890" xr:uid="{20D47062-B081-41F5-A55A-25F170EC84B3}"/>
    <cellStyle name="Calculation 2 22" xfId="8870" xr:uid="{B40D6DA2-2166-45B8-AAC0-5E5F9DAE0D92}"/>
    <cellStyle name="Calculation 2 23" xfId="12102" xr:uid="{647D9507-2F37-4DCE-A593-35F2AFC4BC4D}"/>
    <cellStyle name="Calculation 2 3" xfId="3260" xr:uid="{00000000-0005-0000-0000-0000D4000000}"/>
    <cellStyle name="Calculation 2 3 10" xfId="8091" xr:uid="{C25D8F40-3044-49A2-B013-A2238DCC678B}"/>
    <cellStyle name="Calculation 2 3 11" xfId="9435" xr:uid="{0FADB848-4694-400B-97B8-66C94861BA1A}"/>
    <cellStyle name="Calculation 2 3 12" xfId="8967" xr:uid="{49B5D491-A155-4AC4-8395-E4E60CB119F0}"/>
    <cellStyle name="Calculation 2 3 13" xfId="8779" xr:uid="{2A115660-E728-40DF-89B2-1D1CB830CB1E}"/>
    <cellStyle name="Calculation 2 3 14" xfId="9087" xr:uid="{DD40CACD-EDDD-4DF1-B6C7-D48BAF72A139}"/>
    <cellStyle name="Calculation 2 3 15" xfId="18200" xr:uid="{B38BB366-858E-42F0-8828-B66153229098}"/>
    <cellStyle name="Calculation 2 3 2" xfId="3261" xr:uid="{00000000-0005-0000-0000-0000D5000000}"/>
    <cellStyle name="Calculation 2 3 2 10" xfId="13973" xr:uid="{22BCECFD-86D0-4485-8CFB-7D6DB578469A}"/>
    <cellStyle name="Calculation 2 3 2 11" xfId="8778" xr:uid="{62A05C43-C144-4759-A669-FD8996BA1600}"/>
    <cellStyle name="Calculation 2 3 2 12" xfId="14169" xr:uid="{C579A3C8-60C8-4588-8191-B6900EA0BF83}"/>
    <cellStyle name="Calculation 2 3 2 13" xfId="19489" xr:uid="{82921EB0-C633-4636-B04B-0041A7D68870}"/>
    <cellStyle name="Calculation 2 3 2 2" xfId="3344" xr:uid="{00000000-0005-0000-0000-0000D6000000}"/>
    <cellStyle name="Calculation 2 3 2 2 10" xfId="12053" xr:uid="{D5019FBC-145B-48CB-9066-D41FCA0EAEF2}"/>
    <cellStyle name="Calculation 2 3 2 2 11" xfId="8364" xr:uid="{4CFCBFB4-2DC8-445E-8097-BAF879508BB0}"/>
    <cellStyle name="Calculation 2 3 2 2 12" xfId="14227" xr:uid="{03549196-E773-460C-9E88-D19F3C630D59}"/>
    <cellStyle name="Calculation 2 3 2 2 13" xfId="19761" xr:uid="{C4451F27-C43B-45DC-AD10-FB1B4C78FA51}"/>
    <cellStyle name="Calculation 2 3 2 2 2" xfId="3534" xr:uid="{00000000-0005-0000-0000-0000D7000000}"/>
    <cellStyle name="Calculation 2 3 2 2 2 10" xfId="14898" xr:uid="{7A7582DC-A873-4CD3-BE11-F7A493D2F82B}"/>
    <cellStyle name="Calculation 2 3 2 2 2 11" xfId="19334" xr:uid="{7E4DC512-913F-4B8F-B1AF-0463B481F30F}"/>
    <cellStyle name="Calculation 2 3 2 2 2 2" xfId="4135" xr:uid="{00000000-0005-0000-0000-0000D8000000}"/>
    <cellStyle name="Calculation 2 3 2 2 2 2 10" xfId="19669" xr:uid="{A54AE4BB-CCC5-44DF-8B0C-C84B1B32C98D}"/>
    <cellStyle name="Calculation 2 3 2 2 2 2 2" xfId="5734" xr:uid="{00000000-0005-0000-0000-0000D9000000}"/>
    <cellStyle name="Calculation 2 3 2 2 2 2 2 2" xfId="7519" xr:uid="{00000000-0005-0000-0000-0000D9000000}"/>
    <cellStyle name="Calculation 2 3 2 2 2 2 2 3" xfId="11869" xr:uid="{17405BB8-366C-415D-8501-386128621737}"/>
    <cellStyle name="Calculation 2 3 2 2 2 2 2 4" xfId="13273" xr:uid="{8E5AC291-C7D6-4049-8312-3F15587F7682}"/>
    <cellStyle name="Calculation 2 3 2 2 2 2 2 5" xfId="8207" xr:uid="{9F90E46E-888B-4384-9333-A08C9535B1D6}"/>
    <cellStyle name="Calculation 2 3 2 2 2 2 2 6" xfId="16287" xr:uid="{E9FC2469-313C-40E2-A694-8F1DEC2D7778}"/>
    <cellStyle name="Calculation 2 3 2 2 2 2 2 7" xfId="17816" xr:uid="{97CCE05D-EF2A-4940-BBCE-F0C8F651F56A}"/>
    <cellStyle name="Calculation 2 3 2 2 2 2 2 8" xfId="19124" xr:uid="{A8C2830E-1950-417E-A370-7D47CBB21B46}"/>
    <cellStyle name="Calculation 2 3 2 2 2 2 2 9" xfId="8941" xr:uid="{A73A8D79-5389-4166-806B-EA0A90DE4690}"/>
    <cellStyle name="Calculation 2 3 2 2 2 2 3" xfId="6623" xr:uid="{00000000-0005-0000-0000-0000D8000000}"/>
    <cellStyle name="Calculation 2 3 2 2 2 2 4" xfId="10331" xr:uid="{CA743CEC-AE0E-463F-A6AC-725AAB9D15D6}"/>
    <cellStyle name="Calculation 2 3 2 2 2 2 5" xfId="7803" xr:uid="{840A18C7-1AF3-46FD-A4C1-7CA51EB9D7F2}"/>
    <cellStyle name="Calculation 2 3 2 2 2 2 6" xfId="14160" xr:uid="{621A73F4-C575-4EFE-BB39-872F871DE4C6}"/>
    <cellStyle name="Calculation 2 3 2 2 2 2 7" xfId="14935" xr:uid="{C23FD5E8-6D41-43C1-8F06-E3B4CC4A2B6C}"/>
    <cellStyle name="Calculation 2 3 2 2 2 2 8" xfId="16471" xr:uid="{5E74D385-3BE6-4064-9CFE-2EEC4CFDA94B}"/>
    <cellStyle name="Calculation 2 3 2 2 2 2 9" xfId="18006" xr:uid="{E6B4DA24-C8DF-40DA-A29B-12D4526C1826}"/>
    <cellStyle name="Calculation 2 3 2 2 2 3" xfId="5269" xr:uid="{00000000-0005-0000-0000-0000DA000000}"/>
    <cellStyle name="Calculation 2 3 2 2 2 3 2" xfId="7054" xr:uid="{00000000-0005-0000-0000-0000DA000000}"/>
    <cellStyle name="Calculation 2 3 2 2 2 3 3" xfId="11404" xr:uid="{D742D64F-83B8-462D-978D-3150153BA09C}"/>
    <cellStyle name="Calculation 2 3 2 2 2 3 4" xfId="12808" xr:uid="{24F304DA-0FE5-4C00-A394-DCB64D17DF41}"/>
    <cellStyle name="Calculation 2 3 2 2 2 3 5" xfId="13771" xr:uid="{397A99E5-F8BC-4DC9-8E53-4F88307C3AD6}"/>
    <cellStyle name="Calculation 2 3 2 2 2 3 6" xfId="15822" xr:uid="{40219FCD-D6BD-48D6-B02C-CFF1FEA4148B}"/>
    <cellStyle name="Calculation 2 3 2 2 2 3 7" xfId="17351" xr:uid="{E272AAD7-058D-4915-B3CF-C8ADEF7344AC}"/>
    <cellStyle name="Calculation 2 3 2 2 2 3 8" xfId="18659" xr:uid="{C4BF6D32-1194-4A00-89AB-B9D85B7031B3}"/>
    <cellStyle name="Calculation 2 3 2 2 2 3 9" xfId="19842" xr:uid="{A1F8BADC-536F-4EF9-B717-6CCE7C86F0B0}"/>
    <cellStyle name="Calculation 2 3 2 2 2 4" xfId="6162" xr:uid="{00000000-0005-0000-0000-0000D7000000}"/>
    <cellStyle name="Calculation 2 3 2 2 2 5" xfId="9759" xr:uid="{891134ED-284F-4E33-8E47-400ABB27AEB5}"/>
    <cellStyle name="Calculation 2 3 2 2 2 6" xfId="9997" xr:uid="{53B5253C-E192-4073-A8D3-64CC2EF88D53}"/>
    <cellStyle name="Calculation 2 3 2 2 2 7" xfId="14458" xr:uid="{31BFA33F-531D-4F1A-A26C-A404034DD9DC}"/>
    <cellStyle name="Calculation 2 3 2 2 2 8" xfId="11042" xr:uid="{C79D70EC-22E4-4289-A6F8-6B1EE5B5A6D0}"/>
    <cellStyle name="Calculation 2 3 2 2 2 9" xfId="15432" xr:uid="{A449E667-D3F8-4AC6-9E24-E93730401004}"/>
    <cellStyle name="Calculation 2 3 2 2 3" xfId="3772" xr:uid="{00000000-0005-0000-0000-0000DB000000}"/>
    <cellStyle name="Calculation 2 3 2 2 3 10" xfId="10978" xr:uid="{E95A8557-3A43-4A9E-A9FB-05BAA208D230}"/>
    <cellStyle name="Calculation 2 3 2 2 3 2" xfId="5442" xr:uid="{00000000-0005-0000-0000-0000DC000000}"/>
    <cellStyle name="Calculation 2 3 2 2 3 2 2" xfId="7227" xr:uid="{00000000-0005-0000-0000-0000DC000000}"/>
    <cellStyle name="Calculation 2 3 2 2 3 2 3" xfId="11577" xr:uid="{3BCDDB43-408B-4428-A72F-F30E8BD1875F}"/>
    <cellStyle name="Calculation 2 3 2 2 3 2 4" xfId="12981" xr:uid="{3FEAA07E-C769-422F-8AE3-3474993ECE0E}"/>
    <cellStyle name="Calculation 2 3 2 2 3 2 5" xfId="8129" xr:uid="{3EC28B3C-1D6B-43A9-AF14-4150E1C4D32C}"/>
    <cellStyle name="Calculation 2 3 2 2 3 2 6" xfId="15995" xr:uid="{240E88BD-ECC7-430C-85FF-722E6FF44D51}"/>
    <cellStyle name="Calculation 2 3 2 2 3 2 7" xfId="17524" xr:uid="{B8114C19-A4BD-41C8-847A-DCBF492E1D45}"/>
    <cellStyle name="Calculation 2 3 2 2 3 2 8" xfId="18832" xr:uid="{CF115F9C-1C4D-44C6-8905-26170D3BA115}"/>
    <cellStyle name="Calculation 2 3 2 2 3 2 9" xfId="19542" xr:uid="{893C7B42-6995-4C29-8338-BB86DABB318F}"/>
    <cellStyle name="Calculation 2 3 2 2 3 3" xfId="6334" xr:uid="{00000000-0005-0000-0000-0000DB000000}"/>
    <cellStyle name="Calculation 2 3 2 2 3 4" xfId="9982" xr:uid="{015CA453-7F00-4CCB-B67B-56DF1EBB00AE}"/>
    <cellStyle name="Calculation 2 3 2 2 3 5" xfId="7866" xr:uid="{7B0E0792-7515-406B-A865-63C58EF09844}"/>
    <cellStyle name="Calculation 2 3 2 2 3 6" xfId="14327" xr:uid="{742E30D4-7F36-44A9-BF0A-75A5C3EA3CBC}"/>
    <cellStyle name="Calculation 2 3 2 2 3 7" xfId="10784" xr:uid="{0672FEAD-2302-472F-9739-572638628691}"/>
    <cellStyle name="Calculation 2 3 2 2 3 8" xfId="15474" xr:uid="{6B49F123-7123-4471-B915-A794F9A8B4EB}"/>
    <cellStyle name="Calculation 2 3 2 2 3 9" xfId="16499" xr:uid="{AAFF73AD-81DE-45BE-A532-C5ED857321DD}"/>
    <cellStyle name="Calculation 2 3 2 2 4" xfId="3949" xr:uid="{00000000-0005-0000-0000-0000DD000000}"/>
    <cellStyle name="Calculation 2 3 2 2 4 10" xfId="16689" xr:uid="{4B44CFD1-6964-4227-A1ED-D9336F14C23D}"/>
    <cellStyle name="Calculation 2 3 2 2 4 2" xfId="5577" xr:uid="{00000000-0005-0000-0000-0000DE000000}"/>
    <cellStyle name="Calculation 2 3 2 2 4 2 2" xfId="7362" xr:uid="{00000000-0005-0000-0000-0000DE000000}"/>
    <cellStyle name="Calculation 2 3 2 2 4 2 3" xfId="11712" xr:uid="{6EED95A0-0D47-410B-AAF1-F4F563DC0349}"/>
    <cellStyle name="Calculation 2 3 2 2 4 2 4" xfId="13116" xr:uid="{9B6EB2A1-2C52-4867-BA9D-4216F6561B11}"/>
    <cellStyle name="Calculation 2 3 2 2 4 2 5" xfId="14324" xr:uid="{4E8487D7-315D-49D5-B5E6-D812A0CFAA6B}"/>
    <cellStyle name="Calculation 2 3 2 2 4 2 6" xfId="16130" xr:uid="{05CC2F72-3C8A-40B5-8E64-5A8C7A557D15}"/>
    <cellStyle name="Calculation 2 3 2 2 4 2 7" xfId="17659" xr:uid="{EC9825DA-E404-4A4D-BFD0-2E90DCAEE3C4}"/>
    <cellStyle name="Calculation 2 3 2 2 4 2 8" xfId="18967" xr:uid="{EF3A9769-3D4A-499D-9451-AE016416A4BE}"/>
    <cellStyle name="Calculation 2 3 2 2 4 2 9" xfId="19702" xr:uid="{2ED7BB00-2340-4F5B-BA1D-CE7730E4FC92}"/>
    <cellStyle name="Calculation 2 3 2 2 4 3" xfId="6467" xr:uid="{00000000-0005-0000-0000-0000DD000000}"/>
    <cellStyle name="Calculation 2 3 2 2 4 4" xfId="10155" xr:uid="{65EB6E0B-E61A-4B8C-892E-421C4FE1C09B}"/>
    <cellStyle name="Calculation 2 3 2 2 4 5" xfId="10366" xr:uid="{B71B1C84-B6FA-4E4C-A6A5-0B5DF9E3B64D}"/>
    <cellStyle name="Calculation 2 3 2 2 4 6" xfId="14248" xr:uid="{8B2BB9A6-FC90-4088-8423-DB6CF5A1E5ED}"/>
    <cellStyle name="Calculation 2 3 2 2 4 7" xfId="13937" xr:uid="{B4330ADB-413D-4E79-BBD6-192C9F22F36B}"/>
    <cellStyle name="Calculation 2 3 2 2 4 8" xfId="11041" xr:uid="{FDF2449D-F1DB-475F-AD7F-86203D40155A}"/>
    <cellStyle name="Calculation 2 3 2 2 4 9" xfId="10217" xr:uid="{AD0B083E-7032-411E-BB22-2D9F4E320F8C}"/>
    <cellStyle name="Calculation 2 3 2 2 5" xfId="5113" xr:uid="{00000000-0005-0000-0000-0000DF000000}"/>
    <cellStyle name="Calculation 2 3 2 2 5 2" xfId="6898" xr:uid="{00000000-0005-0000-0000-0000DF000000}"/>
    <cellStyle name="Calculation 2 3 2 2 5 3" xfId="11248" xr:uid="{800FCB69-42E5-4404-BC33-76E689A61D6C}"/>
    <cellStyle name="Calculation 2 3 2 2 5 4" xfId="12652" xr:uid="{150B0A41-CB4C-49DF-8303-2C3E38E753AE}"/>
    <cellStyle name="Calculation 2 3 2 2 5 5" xfId="13485" xr:uid="{DED17A42-2063-4AB3-8B5C-DF2C4AE1B788}"/>
    <cellStyle name="Calculation 2 3 2 2 5 6" xfId="15666" xr:uid="{E0F7F467-EA1E-42B5-8F9D-F1D0F1AC23AD}"/>
    <cellStyle name="Calculation 2 3 2 2 5 7" xfId="17195" xr:uid="{772F578A-21A1-444A-9AC3-4E6B6FF22A19}"/>
    <cellStyle name="Calculation 2 3 2 2 5 8" xfId="18503" xr:uid="{E74DC589-F093-4E89-B818-182F54C846D6}"/>
    <cellStyle name="Calculation 2 3 2 2 5 9" xfId="9080" xr:uid="{774E427F-F222-492A-BBBE-43AB80D6301A}"/>
    <cellStyle name="Calculation 2 3 2 2 6" xfId="6006" xr:uid="{00000000-0005-0000-0000-0000D6000000}"/>
    <cellStyle name="Calculation 2 3 2 2 7" xfId="9576" xr:uid="{65EC309D-939B-49E6-ABDB-EDFF04EE9E98}"/>
    <cellStyle name="Calculation 2 3 2 2 8" xfId="8024" xr:uid="{9234261D-E3EE-41E9-BC07-A6FB27392490}"/>
    <cellStyle name="Calculation 2 3 2 2 9" xfId="10949" xr:uid="{6A9A00A1-7AFD-4E5F-8F55-A12FB934C55D}"/>
    <cellStyle name="Calculation 2 3 2 3" xfId="3533" xr:uid="{00000000-0005-0000-0000-0000E0000000}"/>
    <cellStyle name="Calculation 2 3 2 3 10" xfId="14900" xr:uid="{7D2AD402-578E-42D3-8AA8-AAA452CF0E5C}"/>
    <cellStyle name="Calculation 2 3 2 3 11" xfId="19662" xr:uid="{311EEB93-9A97-484E-8E64-8BB7741F14A0}"/>
    <cellStyle name="Calculation 2 3 2 3 2" xfId="4134" xr:uid="{00000000-0005-0000-0000-0000E1000000}"/>
    <cellStyle name="Calculation 2 3 2 3 2 10" xfId="19920" xr:uid="{052409C5-8C6D-46DC-B717-076EDDFADD60}"/>
    <cellStyle name="Calculation 2 3 2 3 2 2" xfId="5733" xr:uid="{00000000-0005-0000-0000-0000E2000000}"/>
    <cellStyle name="Calculation 2 3 2 3 2 2 2" xfId="7518" xr:uid="{00000000-0005-0000-0000-0000E2000000}"/>
    <cellStyle name="Calculation 2 3 2 3 2 2 3" xfId="11868" xr:uid="{811B3BFA-6BCA-4B1E-8379-AE66E79D2D61}"/>
    <cellStyle name="Calculation 2 3 2 3 2 2 4" xfId="13272" xr:uid="{AE34E3AD-1CDB-4D5D-A4F0-8A8AE1DC7590}"/>
    <cellStyle name="Calculation 2 3 2 3 2 2 5" xfId="11069" xr:uid="{9F577738-9BFA-4322-BA0F-CB283BB474E5}"/>
    <cellStyle name="Calculation 2 3 2 3 2 2 6" xfId="16286" xr:uid="{D184C8F5-BBB0-48A9-98C8-80528FC23F87}"/>
    <cellStyle name="Calculation 2 3 2 3 2 2 7" xfId="17815" xr:uid="{B7617C00-7DF3-48C8-AF4B-5681170699ED}"/>
    <cellStyle name="Calculation 2 3 2 3 2 2 8" xfId="19123" xr:uid="{8DC53702-155E-4DBD-94C2-8347FC625C3E}"/>
    <cellStyle name="Calculation 2 3 2 3 2 2 9" xfId="14694" xr:uid="{E456C769-EFCF-4A76-A7F6-BEC03BB1941F}"/>
    <cellStyle name="Calculation 2 3 2 3 2 3" xfId="6622" xr:uid="{00000000-0005-0000-0000-0000E1000000}"/>
    <cellStyle name="Calculation 2 3 2 3 2 4" xfId="10330" xr:uid="{7DAFB0AE-4B57-4410-A2DA-A7E8D481689D}"/>
    <cellStyle name="Calculation 2 3 2 3 2 5" xfId="7804" xr:uid="{D2F701A1-B603-4E4A-96D7-272898365D03}"/>
    <cellStyle name="Calculation 2 3 2 3 2 6" xfId="14659" xr:uid="{CC4F08A3-649A-4C42-B24C-FA77A9C3A34C}"/>
    <cellStyle name="Calculation 2 3 2 3 2 7" xfId="14934" xr:uid="{55C35781-0AA1-4AEA-B5E2-EA41D90D7B0B}"/>
    <cellStyle name="Calculation 2 3 2 3 2 8" xfId="16470" xr:uid="{099BA8A7-F6DA-4E71-9B67-CA4BFF0ED84A}"/>
    <cellStyle name="Calculation 2 3 2 3 2 9" xfId="18005" xr:uid="{6D29BFEC-3CD5-46EC-AB47-75FD15310364}"/>
    <cellStyle name="Calculation 2 3 2 3 3" xfId="5268" xr:uid="{00000000-0005-0000-0000-0000E3000000}"/>
    <cellStyle name="Calculation 2 3 2 3 3 2" xfId="7053" xr:uid="{00000000-0005-0000-0000-0000E3000000}"/>
    <cellStyle name="Calculation 2 3 2 3 3 3" xfId="11403" xr:uid="{D829D4A6-7D5E-4680-85C7-23586D0F089F}"/>
    <cellStyle name="Calculation 2 3 2 3 3 4" xfId="12807" xr:uid="{E7DF1A51-AFD2-44BD-8E86-A46825FAAD74}"/>
    <cellStyle name="Calculation 2 3 2 3 3 5" xfId="13956" xr:uid="{75E87391-87C8-4203-8897-0D446E196EB7}"/>
    <cellStyle name="Calculation 2 3 2 3 3 6" xfId="15821" xr:uid="{C1ACE62A-B118-4AE6-9C00-1A24555A4CBB}"/>
    <cellStyle name="Calculation 2 3 2 3 3 7" xfId="17350" xr:uid="{3B205BBE-ECAB-4971-B7D4-B65124716795}"/>
    <cellStyle name="Calculation 2 3 2 3 3 8" xfId="18658" xr:uid="{169AA13A-D495-45E0-9091-57C20DE6980F}"/>
    <cellStyle name="Calculation 2 3 2 3 3 9" xfId="16668" xr:uid="{9D756FE5-27FF-43A1-952B-13B20D430221}"/>
    <cellStyle name="Calculation 2 3 2 3 4" xfId="6161" xr:uid="{00000000-0005-0000-0000-0000E0000000}"/>
    <cellStyle name="Calculation 2 3 2 3 5" xfId="9758" xr:uid="{B0213427-BB7E-45B4-B544-C73E545993B5}"/>
    <cellStyle name="Calculation 2 3 2 3 6" xfId="10609" xr:uid="{CCFDB792-B39A-4BE9-AD1D-8E02642B2CB8}"/>
    <cellStyle name="Calculation 2 3 2 3 7" xfId="12482" xr:uid="{3A2A6EE6-DAF1-42A9-AF1F-46583E6D74BC}"/>
    <cellStyle name="Calculation 2 3 2 3 8" xfId="8705" xr:uid="{107969D1-1A20-4711-9DA3-3FF02E8EB425}"/>
    <cellStyle name="Calculation 2 3 2 3 9" xfId="13900" xr:uid="{FA553570-4032-4E67-955E-55769EDD9419}"/>
    <cellStyle name="Calculation 2 3 2 4" xfId="3857" xr:uid="{00000000-0005-0000-0000-0000E4000000}"/>
    <cellStyle name="Calculation 2 3 2 4 10" xfId="12256" xr:uid="{F2E3529C-07DE-4E16-ABCF-D4762171B19A}"/>
    <cellStyle name="Calculation 2 3 2 4 2" xfId="5499" xr:uid="{00000000-0005-0000-0000-0000E5000000}"/>
    <cellStyle name="Calculation 2 3 2 4 2 2" xfId="7284" xr:uid="{00000000-0005-0000-0000-0000E5000000}"/>
    <cellStyle name="Calculation 2 3 2 4 2 3" xfId="11634" xr:uid="{5FF1E30E-583C-4E94-8480-4E23FDA59DB4}"/>
    <cellStyle name="Calculation 2 3 2 4 2 4" xfId="13038" xr:uid="{A6BF6423-1549-4496-BDC0-D2D3577CCA6D}"/>
    <cellStyle name="Calculation 2 3 2 4 2 5" xfId="14533" xr:uid="{205D89CB-09B4-4BEF-AE8B-3B4B9A2B1A93}"/>
    <cellStyle name="Calculation 2 3 2 4 2 6" xfId="16052" xr:uid="{C1E578EC-F553-4203-88FF-17F50D9C1FD6}"/>
    <cellStyle name="Calculation 2 3 2 4 2 7" xfId="17581" xr:uid="{C1DD404C-65B2-4F7B-A56B-B6F5813F7D97}"/>
    <cellStyle name="Calculation 2 3 2 4 2 8" xfId="18889" xr:uid="{99680444-039B-4A8F-BDE9-241BCE7403D3}"/>
    <cellStyle name="Calculation 2 3 2 4 2 9" xfId="19995" xr:uid="{95487E40-95B7-474D-A3D4-436E5F079549}"/>
    <cellStyle name="Calculation 2 3 2 4 3" xfId="6391" xr:uid="{00000000-0005-0000-0000-0000E4000000}"/>
    <cellStyle name="Calculation 2 3 2 4 4" xfId="10065" xr:uid="{88C48D54-F161-4F77-AD0E-C984DFA20E49}"/>
    <cellStyle name="Calculation 2 3 2 4 5" xfId="10857" xr:uid="{FEE87A32-A591-47CE-8627-3690F8F4BC3B}"/>
    <cellStyle name="Calculation 2 3 2 4 6" xfId="13453" xr:uid="{FE4D4E10-EF69-4685-B336-26ABE0F82898}"/>
    <cellStyle name="Calculation 2 3 2 4 7" xfId="13719" xr:uid="{D0548F78-4DE0-4228-9B2C-D6208B443AD3}"/>
    <cellStyle name="Calculation 2 3 2 4 8" xfId="15172" xr:uid="{7DC016F0-D2A8-4626-97A4-53F8797C4EBF}"/>
    <cellStyle name="Calculation 2 3 2 4 9" xfId="16651" xr:uid="{3652A07C-73A5-43C6-9721-E5C18A299317}"/>
    <cellStyle name="Calculation 2 3 2 5" xfId="5043" xr:uid="{00000000-0005-0000-0000-0000E6000000}"/>
    <cellStyle name="Calculation 2 3 2 5 2" xfId="6828" xr:uid="{00000000-0005-0000-0000-0000E6000000}"/>
    <cellStyle name="Calculation 2 3 2 5 3" xfId="11178" xr:uid="{EC09A028-70B1-4C86-9F3D-6AC70AEEADE1}"/>
    <cellStyle name="Calculation 2 3 2 5 4" xfId="12582" xr:uid="{62EDC938-EA94-428D-B65F-D6B213A5B5D4}"/>
    <cellStyle name="Calculation 2 3 2 5 5" xfId="9432" xr:uid="{0E98AD46-FACA-4FBC-B12F-1677043D346D}"/>
    <cellStyle name="Calculation 2 3 2 5 6" xfId="15596" xr:uid="{5DF0DE89-EECE-458C-89A7-960672154314}"/>
    <cellStyle name="Calculation 2 3 2 5 7" xfId="17125" xr:uid="{012277E4-7C7E-4567-9BEE-0907171815C3}"/>
    <cellStyle name="Calculation 2 3 2 5 8" xfId="18433" xr:uid="{89D20018-EB64-453B-81DC-4187B335F049}"/>
    <cellStyle name="Calculation 2 3 2 5 9" xfId="19921" xr:uid="{EB26403F-D293-475B-BC4F-1F092FECFFBE}"/>
    <cellStyle name="Calculation 2 3 2 6" xfId="5936" xr:uid="{00000000-0005-0000-0000-0000D5000000}"/>
    <cellStyle name="Calculation 2 3 2 7" xfId="9495" xr:uid="{C0FEB66C-AC61-46C9-8381-94B1AD67D7C6}"/>
    <cellStyle name="Calculation 2 3 2 8" xfId="8090" xr:uid="{8578C1E3-9B28-4CE0-9509-A7413C1AB5AF}"/>
    <cellStyle name="Calculation 2 3 2 9" xfId="13806" xr:uid="{B9A555AA-A787-43E4-A2D2-E71B941F24DD}"/>
    <cellStyle name="Calculation 2 3 3" xfId="3262" xr:uid="{00000000-0005-0000-0000-0000E7000000}"/>
    <cellStyle name="Calculation 2 3 3 10" xfId="8968" xr:uid="{52C3919B-3AE2-4CC9-9D8B-71DD4BDA587B}"/>
    <cellStyle name="Calculation 2 3 3 11" xfId="8777" xr:uid="{8E0107FF-86A8-4240-A8C1-EF0C89019944}"/>
    <cellStyle name="Calculation 2 3 3 12" xfId="14228" xr:uid="{5B9AAE83-7AA1-4D3A-8C39-390F92CE35F0}"/>
    <cellStyle name="Calculation 2 3 3 13" xfId="14345" xr:uid="{0E61A55E-9D37-4B07-8D57-040346701301}"/>
    <cellStyle name="Calculation 2 3 3 2" xfId="3345" xr:uid="{00000000-0005-0000-0000-0000E8000000}"/>
    <cellStyle name="Calculation 2 3 3 2 10" xfId="12137" xr:uid="{E48793A5-3D99-41CB-9304-4364112F7E20}"/>
    <cellStyle name="Calculation 2 3 3 2 11" xfId="15456" xr:uid="{5313D4F7-9EE2-48B7-A096-C57D870B1DC2}"/>
    <cellStyle name="Calculation 2 3 3 2 12" xfId="16930" xr:uid="{5A81E91B-B254-4094-9C0B-9E09EBA8960E}"/>
    <cellStyle name="Calculation 2 3 3 2 13" xfId="19909" xr:uid="{05A857E8-1979-496C-96EF-B4514D67904F}"/>
    <cellStyle name="Calculation 2 3 3 2 2" xfId="3536" xr:uid="{00000000-0005-0000-0000-0000E9000000}"/>
    <cellStyle name="Calculation 2 3 3 2 2 10" xfId="14894" xr:uid="{57E27142-3669-46C4-B57A-B3A52B74475D}"/>
    <cellStyle name="Calculation 2 3 3 2 2 11" xfId="19732" xr:uid="{CB49CD2F-2735-426A-80F1-32BC74D778F0}"/>
    <cellStyle name="Calculation 2 3 3 2 2 2" xfId="4137" xr:uid="{00000000-0005-0000-0000-0000EA000000}"/>
    <cellStyle name="Calculation 2 3 3 2 2 2 10" xfId="7942" xr:uid="{F33DA7D6-DB83-44F4-938D-75C3DF342F46}"/>
    <cellStyle name="Calculation 2 3 3 2 2 2 2" xfId="5736" xr:uid="{00000000-0005-0000-0000-0000EB000000}"/>
    <cellStyle name="Calculation 2 3 3 2 2 2 2 2" xfId="7521" xr:uid="{00000000-0005-0000-0000-0000EB000000}"/>
    <cellStyle name="Calculation 2 3 3 2 2 2 2 3" xfId="11871" xr:uid="{B78301E8-7D2F-4485-84CA-93CDB8372135}"/>
    <cellStyle name="Calculation 2 3 3 2 2 2 2 4" xfId="13275" xr:uid="{EC3A9C89-8973-4040-973C-DDB4A0F30524}"/>
    <cellStyle name="Calculation 2 3 3 2 2 2 2 5" xfId="8414" xr:uid="{EB6F3CC6-F75F-43C7-80DF-6C5ECA3AAD49}"/>
    <cellStyle name="Calculation 2 3 3 2 2 2 2 6" xfId="16289" xr:uid="{D8AE26DA-05C6-48E0-97EF-ED0054192157}"/>
    <cellStyle name="Calculation 2 3 3 2 2 2 2 7" xfId="17818" xr:uid="{0CB6852E-EA45-4666-B773-40BF6D0B1E78}"/>
    <cellStyle name="Calculation 2 3 3 2 2 2 2 8" xfId="19126" xr:uid="{120A0963-531A-494F-81AD-8021E4196360}"/>
    <cellStyle name="Calculation 2 3 3 2 2 2 2 9" xfId="19518" xr:uid="{5FBBBEA1-4350-4CEA-AAA9-4409452DA872}"/>
    <cellStyle name="Calculation 2 3 3 2 2 2 3" xfId="6625" xr:uid="{00000000-0005-0000-0000-0000EA000000}"/>
    <cellStyle name="Calculation 2 3 3 2 2 2 4" xfId="10333" xr:uid="{045ADCD4-4C42-4AC8-8FF2-F55896C22AD4}"/>
    <cellStyle name="Calculation 2 3 3 2 2 2 5" xfId="7801" xr:uid="{B2D2CFE0-2050-4FDC-BB43-B37A762F5A7A}"/>
    <cellStyle name="Calculation 2 3 3 2 2 2 6" xfId="12399" xr:uid="{38397039-3A3D-43A0-BEE3-63293F55BD6F}"/>
    <cellStyle name="Calculation 2 3 3 2 2 2 7" xfId="14937" xr:uid="{406294ED-5D5C-4C18-9A9D-77991D2489C1}"/>
    <cellStyle name="Calculation 2 3 3 2 2 2 8" xfId="16473" xr:uid="{8620FF03-6EB4-462A-9333-F9C905A148F7}"/>
    <cellStyle name="Calculation 2 3 3 2 2 2 9" xfId="18008" xr:uid="{D5592DD8-D049-437B-8608-C68C24334220}"/>
    <cellStyle name="Calculation 2 3 3 2 2 3" xfId="5271" xr:uid="{00000000-0005-0000-0000-0000EC000000}"/>
    <cellStyle name="Calculation 2 3 3 2 2 3 2" xfId="7056" xr:uid="{00000000-0005-0000-0000-0000EC000000}"/>
    <cellStyle name="Calculation 2 3 3 2 2 3 3" xfId="11406" xr:uid="{A4905EAF-09EE-4DC8-B9E5-BF0384B51B02}"/>
    <cellStyle name="Calculation 2 3 3 2 2 3 4" xfId="12810" xr:uid="{7B4BEF67-7C09-4886-B873-64D97B3F99CC}"/>
    <cellStyle name="Calculation 2 3 3 2 2 3 5" xfId="8230" xr:uid="{67744360-5792-493C-B909-11F26796B7C5}"/>
    <cellStyle name="Calculation 2 3 3 2 2 3 6" xfId="15824" xr:uid="{998CB9FD-63D3-4F1D-8F47-2515B7101812}"/>
    <cellStyle name="Calculation 2 3 3 2 2 3 7" xfId="17353" xr:uid="{C4C137E4-629F-4939-9D12-7456D18FD418}"/>
    <cellStyle name="Calculation 2 3 3 2 2 3 8" xfId="18661" xr:uid="{CF742019-96CA-4ACC-93A1-05A1659DA3E8}"/>
    <cellStyle name="Calculation 2 3 3 2 2 3 9" xfId="19470" xr:uid="{59698A22-A354-4B2D-B45C-66DDE18FD669}"/>
    <cellStyle name="Calculation 2 3 3 2 2 4" xfId="6164" xr:uid="{00000000-0005-0000-0000-0000E9000000}"/>
    <cellStyle name="Calculation 2 3 3 2 2 5" xfId="9761" xr:uid="{0BF89C6F-854E-49A6-85E7-EEE096B44718}"/>
    <cellStyle name="Calculation 2 3 3 2 2 6" xfId="10973" xr:uid="{1604910A-177C-4421-8FB5-93B77F9CFA3E}"/>
    <cellStyle name="Calculation 2 3 3 2 2 7" xfId="9196" xr:uid="{7E6E355C-D953-4A2C-BB39-6FA498D8840B}"/>
    <cellStyle name="Calculation 2 3 3 2 2 8" xfId="12424" xr:uid="{1F67B94F-6E34-47CB-A36B-1D76BD5A281F}"/>
    <cellStyle name="Calculation 2 3 3 2 2 9" xfId="15140" xr:uid="{9CA5891B-123C-46A7-B30C-186D9022BB7E}"/>
    <cellStyle name="Calculation 2 3 3 2 3" xfId="3773" xr:uid="{00000000-0005-0000-0000-0000ED000000}"/>
    <cellStyle name="Calculation 2 3 3 2 3 10" xfId="19346" xr:uid="{EB5607B6-7B7B-45B4-AD78-8321B90E5F81}"/>
    <cellStyle name="Calculation 2 3 3 2 3 2" xfId="5443" xr:uid="{00000000-0005-0000-0000-0000EE000000}"/>
    <cellStyle name="Calculation 2 3 3 2 3 2 2" xfId="7228" xr:uid="{00000000-0005-0000-0000-0000EE000000}"/>
    <cellStyle name="Calculation 2 3 3 2 3 2 3" xfId="11578" xr:uid="{91F50405-1D8A-47E8-B72B-AE075BCE4A7D}"/>
    <cellStyle name="Calculation 2 3 3 2 3 2 4" xfId="12982" xr:uid="{0E90A4F3-6536-475C-8DDB-9A9EC4E3172B}"/>
    <cellStyle name="Calculation 2 3 3 2 3 2 5" xfId="8399" xr:uid="{24D6E23B-A4C8-4FE9-A24E-47A7FB543495}"/>
    <cellStyle name="Calculation 2 3 3 2 3 2 6" xfId="15996" xr:uid="{53B7ABFD-48FF-437E-A6FB-16289ED33658}"/>
    <cellStyle name="Calculation 2 3 3 2 3 2 7" xfId="17525" xr:uid="{8A1D02A0-20E9-4AA3-AD59-07D3A2E9F861}"/>
    <cellStyle name="Calculation 2 3 3 2 3 2 8" xfId="18833" xr:uid="{E92CF6BF-723A-451A-89C0-F02012A9CB10}"/>
    <cellStyle name="Calculation 2 3 3 2 3 2 9" xfId="19623" xr:uid="{1305AEBA-2A3A-488D-AC08-AB27ABA441B0}"/>
    <cellStyle name="Calculation 2 3 3 2 3 3" xfId="6335" xr:uid="{00000000-0005-0000-0000-0000ED000000}"/>
    <cellStyle name="Calculation 2 3 3 2 3 4" xfId="9983" xr:uid="{A1781B30-9D1A-4BF7-B562-0A4FB4EC096B}"/>
    <cellStyle name="Calculation 2 3 3 2 3 5" xfId="7865" xr:uid="{618F589E-03D0-4611-A323-B68E5D0BBA03}"/>
    <cellStyle name="Calculation 2 3 3 2 3 6" xfId="10795" xr:uid="{7EF0DD7D-8394-44F8-8466-1D87C3A9053B}"/>
    <cellStyle name="Calculation 2 3 3 2 3 7" xfId="9209" xr:uid="{7C8F2FFB-3CBD-4EC6-AB9E-C787F0A6436A}"/>
    <cellStyle name="Calculation 2 3 3 2 3 8" xfId="15329" xr:uid="{E7DA5286-98A4-4F64-AC8D-F40D6008D223}"/>
    <cellStyle name="Calculation 2 3 3 2 3 9" xfId="8735" xr:uid="{A6B01541-B984-47D1-8426-CF50A08EAA92}"/>
    <cellStyle name="Calculation 2 3 3 2 4" xfId="3950" xr:uid="{00000000-0005-0000-0000-0000EF000000}"/>
    <cellStyle name="Calculation 2 3 3 2 4 10" xfId="8859" xr:uid="{7D5A92A9-4DB6-4EEC-893C-66F73AF7F350}"/>
    <cellStyle name="Calculation 2 3 3 2 4 2" xfId="5578" xr:uid="{00000000-0005-0000-0000-0000F0000000}"/>
    <cellStyle name="Calculation 2 3 3 2 4 2 2" xfId="7363" xr:uid="{00000000-0005-0000-0000-0000F0000000}"/>
    <cellStyle name="Calculation 2 3 3 2 4 2 3" xfId="11713" xr:uid="{CF46A8E7-976A-4CBE-9735-1AB1950CD064}"/>
    <cellStyle name="Calculation 2 3 3 2 4 2 4" xfId="13117" xr:uid="{C029BD2C-1F08-4187-BAFB-0A9CDF1A0527}"/>
    <cellStyle name="Calculation 2 3 3 2 4 2 5" xfId="14622" xr:uid="{07CD6C48-D178-4FC3-A25E-602DCDDD9F25}"/>
    <cellStyle name="Calculation 2 3 3 2 4 2 6" xfId="16131" xr:uid="{E11B671A-F4A9-4971-A987-F81D336F27EE}"/>
    <cellStyle name="Calculation 2 3 3 2 4 2 7" xfId="17660" xr:uid="{59F2871E-A857-461B-B305-B4718F5EA880}"/>
    <cellStyle name="Calculation 2 3 3 2 4 2 8" xfId="18968" xr:uid="{EE230E00-1C26-4A75-A684-F4DF5192DA48}"/>
    <cellStyle name="Calculation 2 3 3 2 4 2 9" xfId="10580" xr:uid="{038001D5-8931-472D-80FB-AF2CB7C59002}"/>
    <cellStyle name="Calculation 2 3 3 2 4 3" xfId="6468" xr:uid="{00000000-0005-0000-0000-0000EF000000}"/>
    <cellStyle name="Calculation 2 3 3 2 4 4" xfId="10156" xr:uid="{07C03508-18A7-4E31-B6E8-DBAE6BC93819}"/>
    <cellStyle name="Calculation 2 3 3 2 4 5" xfId="9795" xr:uid="{8E8DB9FD-F41E-48DE-808A-6A446CB19C5D}"/>
    <cellStyle name="Calculation 2 3 3 2 4 6" xfId="12136" xr:uid="{7AD17351-292F-4B63-849A-1BE897A9D853}"/>
    <cellStyle name="Calculation 2 3 3 2 4 7" xfId="8467" xr:uid="{D88226E9-471F-4500-A78A-0ED3A3CE46A3}"/>
    <cellStyle name="Calculation 2 3 3 2 4 8" xfId="13486" xr:uid="{0D804E6F-875E-47D9-A01F-D05F07684B1D}"/>
    <cellStyle name="Calculation 2 3 3 2 4 9" xfId="14840" xr:uid="{5F4A3056-1091-49A7-BBBB-F1DA64B3F3DB}"/>
    <cellStyle name="Calculation 2 3 3 2 5" xfId="5114" xr:uid="{00000000-0005-0000-0000-0000F1000000}"/>
    <cellStyle name="Calculation 2 3 3 2 5 2" xfId="6899" xr:uid="{00000000-0005-0000-0000-0000F1000000}"/>
    <cellStyle name="Calculation 2 3 3 2 5 3" xfId="11249" xr:uid="{17CCC64E-8496-4F81-B39A-3FBEB41F238A}"/>
    <cellStyle name="Calculation 2 3 3 2 5 4" xfId="12653" xr:uid="{7211BDE2-1FB5-40A7-B188-DE52E599EED8}"/>
    <cellStyle name="Calculation 2 3 3 2 5 5" xfId="10575" xr:uid="{AA815C4E-DBC9-481F-BA98-6EBF57EF660A}"/>
    <cellStyle name="Calculation 2 3 3 2 5 6" xfId="15667" xr:uid="{71B700DB-1412-4FB8-B17B-681028D85252}"/>
    <cellStyle name="Calculation 2 3 3 2 5 7" xfId="17196" xr:uid="{9D4A6C61-EA1C-4881-9FA4-9C84BAB992AC}"/>
    <cellStyle name="Calculation 2 3 3 2 5 8" xfId="18504" xr:uid="{C4E34B8E-F97E-4BC8-8976-0FAF1ACF4281}"/>
    <cellStyle name="Calculation 2 3 3 2 5 9" xfId="14186" xr:uid="{E2408C6C-1B32-45E4-A4C9-5A372F25D94F}"/>
    <cellStyle name="Calculation 2 3 3 2 6" xfId="6007" xr:uid="{00000000-0005-0000-0000-0000E8000000}"/>
    <cellStyle name="Calculation 2 3 3 2 7" xfId="9577" xr:uid="{F6D87009-1C3B-4F6F-8C2E-A24D3D957468}"/>
    <cellStyle name="Calculation 2 3 3 2 8" xfId="8023" xr:uid="{C20E235C-00B3-49CB-98BC-C729E4088224}"/>
    <cellStyle name="Calculation 2 3 3 2 9" xfId="10489" xr:uid="{F9035D08-6607-48A7-8AD0-FD5B3511A054}"/>
    <cellStyle name="Calculation 2 3 3 3" xfId="3535" xr:uid="{00000000-0005-0000-0000-0000F2000000}"/>
    <cellStyle name="Calculation 2 3 3 3 10" xfId="14896" xr:uid="{B61F25BB-CFEB-4F08-8240-577E876D04AD}"/>
    <cellStyle name="Calculation 2 3 3 3 11" xfId="19505" xr:uid="{0243FFE8-C727-425F-80BD-593F607240A4}"/>
    <cellStyle name="Calculation 2 3 3 3 2" xfId="4136" xr:uid="{00000000-0005-0000-0000-0000F3000000}"/>
    <cellStyle name="Calculation 2 3 3 3 2 10" xfId="8907" xr:uid="{21D39F42-F78C-4C97-9A6E-DD09B4243FEC}"/>
    <cellStyle name="Calculation 2 3 3 3 2 2" xfId="5735" xr:uid="{00000000-0005-0000-0000-0000F4000000}"/>
    <cellStyle name="Calculation 2 3 3 3 2 2 2" xfId="7520" xr:uid="{00000000-0005-0000-0000-0000F4000000}"/>
    <cellStyle name="Calculation 2 3 3 3 2 2 3" xfId="11870" xr:uid="{D16ED4B7-45E7-4414-93FE-13CC1D8C8AA9}"/>
    <cellStyle name="Calculation 2 3 3 3 2 2 4" xfId="13274" xr:uid="{4A7F68DA-03F3-420D-A08D-077E00E2A1EC}"/>
    <cellStyle name="Calculation 2 3 3 3 2 2 5" xfId="13548" xr:uid="{60B94477-6B36-44A0-97B2-6F35ADFEB472}"/>
    <cellStyle name="Calculation 2 3 3 3 2 2 6" xfId="16288" xr:uid="{80A93A44-DA35-4EBA-A67E-11AC83AB9F1C}"/>
    <cellStyle name="Calculation 2 3 3 3 2 2 7" xfId="17817" xr:uid="{BE63A185-7741-4DF1-BCA4-579F36A5A91B}"/>
    <cellStyle name="Calculation 2 3 3 3 2 2 8" xfId="19125" xr:uid="{B3F4F169-0A36-4549-9262-006AB7CAAAFF}"/>
    <cellStyle name="Calculation 2 3 3 3 2 2 9" xfId="12133" xr:uid="{66100F3C-95DE-4529-A621-AFD9E8434E6C}"/>
    <cellStyle name="Calculation 2 3 3 3 2 3" xfId="6624" xr:uid="{00000000-0005-0000-0000-0000F3000000}"/>
    <cellStyle name="Calculation 2 3 3 3 2 4" xfId="10332" xr:uid="{0A3AF405-93E8-443A-BCA4-6138E5757E53}"/>
    <cellStyle name="Calculation 2 3 3 3 2 5" xfId="7802" xr:uid="{A0DE232C-F830-4D38-87E6-580F5160CC61}"/>
    <cellStyle name="Calculation 2 3 3 3 2 6" xfId="13588" xr:uid="{2C0DC3AA-D0DD-4877-BBC1-27C57E6CC32C}"/>
    <cellStyle name="Calculation 2 3 3 3 2 7" xfId="14936" xr:uid="{9A72FE2B-F5FC-44F6-BAD8-16F0C8F48714}"/>
    <cellStyle name="Calculation 2 3 3 3 2 8" xfId="16472" xr:uid="{24180DBA-DACD-4C6A-87A7-3CBDB87FB796}"/>
    <cellStyle name="Calculation 2 3 3 3 2 9" xfId="18007" xr:uid="{1A790F4E-1463-419C-A58B-A8B098A4EBBF}"/>
    <cellStyle name="Calculation 2 3 3 3 3" xfId="5270" xr:uid="{00000000-0005-0000-0000-0000F5000000}"/>
    <cellStyle name="Calculation 2 3 3 3 3 2" xfId="7055" xr:uid="{00000000-0005-0000-0000-0000F5000000}"/>
    <cellStyle name="Calculation 2 3 3 3 3 3" xfId="11405" xr:uid="{AC403F7E-8534-49A3-BD58-77F287290B5B}"/>
    <cellStyle name="Calculation 2 3 3 3 3 4" xfId="12809" xr:uid="{F63376AC-7E40-4EF8-9C89-A03E6002CECB}"/>
    <cellStyle name="Calculation 2 3 3 3 3 5" xfId="13532" xr:uid="{252020A3-6A9A-4602-86F8-9854A8424251}"/>
    <cellStyle name="Calculation 2 3 3 3 3 6" xfId="15823" xr:uid="{B2A1E676-0C5F-4EAA-8A81-C4F33599426E}"/>
    <cellStyle name="Calculation 2 3 3 3 3 7" xfId="17352" xr:uid="{869E5BDF-DDE5-4C6C-9CB7-B46B92168CED}"/>
    <cellStyle name="Calculation 2 3 3 3 3 8" xfId="18660" xr:uid="{57CCC7C7-A590-464A-BAE3-C26DB85F2335}"/>
    <cellStyle name="Calculation 2 3 3 3 3 9" xfId="15336" xr:uid="{84F5FB23-5BB3-43A1-89E3-B5EECE989804}"/>
    <cellStyle name="Calculation 2 3 3 3 4" xfId="6163" xr:uid="{00000000-0005-0000-0000-0000F2000000}"/>
    <cellStyle name="Calculation 2 3 3 3 5" xfId="9760" xr:uid="{51A3C531-872B-4338-BFB6-E776DD8B0FC7}"/>
    <cellStyle name="Calculation 2 3 3 3 6" xfId="9809" xr:uid="{7C289519-C652-440C-95F2-6F28E5E88546}"/>
    <cellStyle name="Calculation 2 3 3 3 7" xfId="14529" xr:uid="{CC26DCBB-88AD-4A70-ADE0-13DDDBCC22F9}"/>
    <cellStyle name="Calculation 2 3 3 3 8" xfId="8117" xr:uid="{5E9F90F3-8E84-4BF3-AFBD-7789A1BE3FBD}"/>
    <cellStyle name="Calculation 2 3 3 3 9" xfId="15286" xr:uid="{E69C87FB-6936-4853-8082-F89A96B10F79}"/>
    <cellStyle name="Calculation 2 3 3 4" xfId="3858" xr:uid="{00000000-0005-0000-0000-0000F6000000}"/>
    <cellStyle name="Calculation 2 3 3 4 10" xfId="19389" xr:uid="{3FD87434-9BF7-4828-BF20-96634D6EF067}"/>
    <cellStyle name="Calculation 2 3 3 4 2" xfId="5500" xr:uid="{00000000-0005-0000-0000-0000F7000000}"/>
    <cellStyle name="Calculation 2 3 3 4 2 2" xfId="7285" xr:uid="{00000000-0005-0000-0000-0000F7000000}"/>
    <cellStyle name="Calculation 2 3 3 4 2 3" xfId="11635" xr:uid="{3AB7CACD-BE92-479C-B94F-BB039D3D4401}"/>
    <cellStyle name="Calculation 2 3 3 4 2 4" xfId="13039" xr:uid="{BFFF5553-7B75-4911-9A62-1A5E78A02603}"/>
    <cellStyle name="Calculation 2 3 3 4 2 5" xfId="12461" xr:uid="{3B2F7E59-0E09-495F-89C6-60450E5056D4}"/>
    <cellStyle name="Calculation 2 3 3 4 2 6" xfId="16053" xr:uid="{DC57AAC2-A16E-4930-A6F3-69F14C0C2BF0}"/>
    <cellStyle name="Calculation 2 3 3 4 2 7" xfId="17582" xr:uid="{70DD9DF0-088D-4921-A9D1-2D30AE1B220A}"/>
    <cellStyle name="Calculation 2 3 3 4 2 8" xfId="18890" xr:uid="{50C505D9-C693-4D2E-8F5B-5B9F015072CD}"/>
    <cellStyle name="Calculation 2 3 3 4 2 9" xfId="8832" xr:uid="{D176EAD7-6DF9-4175-BDB3-C96E2E99F0A8}"/>
    <cellStyle name="Calculation 2 3 3 4 3" xfId="6392" xr:uid="{00000000-0005-0000-0000-0000F6000000}"/>
    <cellStyle name="Calculation 2 3 3 4 4" xfId="10066" xr:uid="{AC17C3B9-8D2D-476D-9FFD-05363FCC109F}"/>
    <cellStyle name="Calculation 2 3 3 4 5" xfId="10661" xr:uid="{5CFC1C41-60A7-4110-8E48-AC546892AA88}"/>
    <cellStyle name="Calculation 2 3 3 4 6" xfId="13742" xr:uid="{4D3AFE76-9193-40F6-8CA8-4C06BF925756}"/>
    <cellStyle name="Calculation 2 3 3 4 7" xfId="12468" xr:uid="{E829606E-903A-44AD-B8A4-890231C09993}"/>
    <cellStyle name="Calculation 2 3 3 4 8" xfId="14453" xr:uid="{C2F158B6-EA18-4919-92D1-38AC875FA925}"/>
    <cellStyle name="Calculation 2 3 3 4 9" xfId="17010" xr:uid="{8F42907A-A26E-4031-84EC-57657E1267B6}"/>
    <cellStyle name="Calculation 2 3 3 5" xfId="5044" xr:uid="{00000000-0005-0000-0000-0000F8000000}"/>
    <cellStyle name="Calculation 2 3 3 5 2" xfId="6829" xr:uid="{00000000-0005-0000-0000-0000F8000000}"/>
    <cellStyle name="Calculation 2 3 3 5 3" xfId="11179" xr:uid="{0C939A22-5016-4C67-AA8F-03F0E38DDCA1}"/>
    <cellStyle name="Calculation 2 3 3 5 4" xfId="12583" xr:uid="{77EE716C-D7FA-4528-8C88-AA809763B754}"/>
    <cellStyle name="Calculation 2 3 3 5 5" xfId="9663" xr:uid="{35F9BF38-A7AD-42B8-9CBD-53FA6175715D}"/>
    <cellStyle name="Calculation 2 3 3 5 6" xfId="15597" xr:uid="{D9A7D261-69F4-4C68-A3B7-C30CEF85A303}"/>
    <cellStyle name="Calculation 2 3 3 5 7" xfId="17126" xr:uid="{89839A9E-8FE1-48FF-942B-10891F00FCD2}"/>
    <cellStyle name="Calculation 2 3 3 5 8" xfId="18434" xr:uid="{F46521B8-7E6E-4C01-B4CE-15ACB1C23425}"/>
    <cellStyle name="Calculation 2 3 3 5 9" xfId="18315" xr:uid="{8DCB8978-EE8E-420B-9052-AC66A9972276}"/>
    <cellStyle name="Calculation 2 3 3 6" xfId="5937" xr:uid="{00000000-0005-0000-0000-0000E7000000}"/>
    <cellStyle name="Calculation 2 3 3 7" xfId="9496" xr:uid="{686A9918-BAFF-48F8-BE8A-674730180D89}"/>
    <cellStyle name="Calculation 2 3 3 8" xfId="8089" xr:uid="{3E60B263-9F9A-46B1-903F-0124510B11D9}"/>
    <cellStyle name="Calculation 2 3 3 9" xfId="8979" xr:uid="{C8016F79-94C0-47FC-9873-218D1860D6DA}"/>
    <cellStyle name="Calculation 2 3 4" xfId="3343" xr:uid="{00000000-0005-0000-0000-0000F9000000}"/>
    <cellStyle name="Calculation 2 3 4 10" xfId="14462" xr:uid="{67E7FB7C-B085-4FFB-A0D2-A7096ACE04D2}"/>
    <cellStyle name="Calculation 2 3 4 11" xfId="15192" xr:uid="{01AB7907-A983-4A74-897A-C02EA65F9225}"/>
    <cellStyle name="Calculation 2 3 4 12" xfId="14668" xr:uid="{E4EFC4F8-1378-4A33-9020-1D48A8DCB40C}"/>
    <cellStyle name="Calculation 2 3 4 13" xfId="20018" xr:uid="{EFDA2C8F-3B7B-4145-84E7-12994F175C60}"/>
    <cellStyle name="Calculation 2 3 4 2" xfId="3537" xr:uid="{00000000-0005-0000-0000-0000FA000000}"/>
    <cellStyle name="Calculation 2 3 4 2 10" xfId="14892" xr:uid="{5378620E-8FB5-4278-ACF0-FD824DDB1AA7}"/>
    <cellStyle name="Calculation 2 3 4 2 11" xfId="19994" xr:uid="{DD1430F6-437D-4B52-B5A3-53673BB90EC9}"/>
    <cellStyle name="Calculation 2 3 4 2 2" xfId="4138" xr:uid="{00000000-0005-0000-0000-0000FB000000}"/>
    <cellStyle name="Calculation 2 3 4 2 2 10" xfId="15170" xr:uid="{70B58DDF-49B2-4A70-9E04-87CB2D0E8E76}"/>
    <cellStyle name="Calculation 2 3 4 2 2 2" xfId="5737" xr:uid="{00000000-0005-0000-0000-0000FC000000}"/>
    <cellStyle name="Calculation 2 3 4 2 2 2 2" xfId="7522" xr:uid="{00000000-0005-0000-0000-0000FC000000}"/>
    <cellStyle name="Calculation 2 3 4 2 2 2 3" xfId="11872" xr:uid="{BE8806FD-FE07-4CA6-9C6C-87140EC12BFC}"/>
    <cellStyle name="Calculation 2 3 4 2 2 2 4" xfId="13276" xr:uid="{DD5A2A0D-FDA1-428C-8FD7-EBCB08EDBD45}"/>
    <cellStyle name="Calculation 2 3 4 2 2 2 5" xfId="14534" xr:uid="{67F24046-9050-4365-B562-F141DBC4FD8D}"/>
    <cellStyle name="Calculation 2 3 4 2 2 2 6" xfId="16290" xr:uid="{09ADFB02-F606-4E5E-A22B-EFE4B7BE6D45}"/>
    <cellStyle name="Calculation 2 3 4 2 2 2 7" xfId="17819" xr:uid="{C331EFE5-0B03-4035-90AA-7EB1AE15566D}"/>
    <cellStyle name="Calculation 2 3 4 2 2 2 8" xfId="19127" xr:uid="{C686FB94-283C-4091-924B-17A045F9F726}"/>
    <cellStyle name="Calculation 2 3 4 2 2 2 9" xfId="14320" xr:uid="{50ACFDB2-7CA2-451A-8363-A22A24C26E18}"/>
    <cellStyle name="Calculation 2 3 4 2 2 3" xfId="6626" xr:uid="{00000000-0005-0000-0000-0000FB000000}"/>
    <cellStyle name="Calculation 2 3 4 2 2 4" xfId="10334" xr:uid="{6AEE80E6-7FD9-4630-A3BC-B918C8E378BA}"/>
    <cellStyle name="Calculation 2 3 4 2 2 5" xfId="7800" xr:uid="{5114C222-1B12-4E5A-8F67-308BFE87A23E}"/>
    <cellStyle name="Calculation 2 3 4 2 2 6" xfId="8447" xr:uid="{7A39A4A0-9152-48DA-8ED2-3DFEA39293BE}"/>
    <cellStyle name="Calculation 2 3 4 2 2 7" xfId="14938" xr:uid="{48463FF2-7734-43AD-9E18-9A37C0953DD6}"/>
    <cellStyle name="Calculation 2 3 4 2 2 8" xfId="16474" xr:uid="{250719F5-269D-4F7A-B6A3-E047AF0DC413}"/>
    <cellStyle name="Calculation 2 3 4 2 2 9" xfId="18009" xr:uid="{D52E037E-4473-4274-AA18-29FE31057FD0}"/>
    <cellStyle name="Calculation 2 3 4 2 3" xfId="5272" xr:uid="{00000000-0005-0000-0000-0000FD000000}"/>
    <cellStyle name="Calculation 2 3 4 2 3 2" xfId="7057" xr:uid="{00000000-0005-0000-0000-0000FD000000}"/>
    <cellStyle name="Calculation 2 3 4 2 3 3" xfId="11407" xr:uid="{1AD987D3-70E6-48B3-9957-25FE1B8E47DD}"/>
    <cellStyle name="Calculation 2 3 4 2 3 4" xfId="12811" xr:uid="{3A41EC57-340D-4C70-9453-B830BD98F5CE}"/>
    <cellStyle name="Calculation 2 3 4 2 3 5" xfId="10470" xr:uid="{D7A83CC7-1673-4D13-8FCD-3F2398C5CF8F}"/>
    <cellStyle name="Calculation 2 3 4 2 3 6" xfId="15825" xr:uid="{ACB89C75-8099-4CAF-9D22-53D7678B32FB}"/>
    <cellStyle name="Calculation 2 3 4 2 3 7" xfId="17354" xr:uid="{B01C8178-2D3D-4C2A-95D4-1EB00FE53B8C}"/>
    <cellStyle name="Calculation 2 3 4 2 3 8" xfId="18662" xr:uid="{65C407C8-80CA-40B7-AFDE-279DA97350A6}"/>
    <cellStyle name="Calculation 2 3 4 2 3 9" xfId="14280" xr:uid="{CFBF5F24-2A9B-4BF3-963F-18FF7C163E9F}"/>
    <cellStyle name="Calculation 2 3 4 2 4" xfId="6165" xr:uid="{00000000-0005-0000-0000-0000FA000000}"/>
    <cellStyle name="Calculation 2 3 4 2 5" xfId="9762" xr:uid="{3B904C25-EAEC-49D0-9C52-92F22E6DE25B}"/>
    <cellStyle name="Calculation 2 3 4 2 6" xfId="10773" xr:uid="{3323E4AD-C3F5-47E7-9C2C-A3FC6D00387A}"/>
    <cellStyle name="Calculation 2 3 4 2 7" xfId="7952" xr:uid="{EC7B1675-A33B-4901-9F73-319B8D6DF95D}"/>
    <cellStyle name="Calculation 2 3 4 2 8" xfId="9653" xr:uid="{2254F63C-2ADB-4988-98E6-475821954F00}"/>
    <cellStyle name="Calculation 2 3 4 2 9" xfId="15511" xr:uid="{2559B73A-3407-4378-B149-21E52DE288FB}"/>
    <cellStyle name="Calculation 2 3 4 3" xfId="3771" xr:uid="{00000000-0005-0000-0000-0000FE000000}"/>
    <cellStyle name="Calculation 2 3 4 3 10" xfId="8833" xr:uid="{05444D25-5BEB-4FAF-8C74-C2FBA7317C4B}"/>
    <cellStyle name="Calculation 2 3 4 3 2" xfId="5441" xr:uid="{00000000-0005-0000-0000-0000FF000000}"/>
    <cellStyle name="Calculation 2 3 4 3 2 2" xfId="7226" xr:uid="{00000000-0005-0000-0000-0000FF000000}"/>
    <cellStyle name="Calculation 2 3 4 3 2 3" xfId="11576" xr:uid="{7434D54C-5D95-4F1F-A759-2E86697D2154}"/>
    <cellStyle name="Calculation 2 3 4 3 2 4" xfId="12980" xr:uid="{34FAE889-51B0-4CDB-A7A6-6D1C1BF1066C}"/>
    <cellStyle name="Calculation 2 3 4 3 2 5" xfId="14804" xr:uid="{B7DF7A64-1AB5-467B-85FB-572EE3D95970}"/>
    <cellStyle name="Calculation 2 3 4 3 2 6" xfId="15994" xr:uid="{4FD92413-7682-4E23-9596-702D005461AC}"/>
    <cellStyle name="Calculation 2 3 4 3 2 7" xfId="17523" xr:uid="{D64B721A-4F1D-41A1-8DCB-BEE026B0A36C}"/>
    <cellStyle name="Calculation 2 3 4 3 2 8" xfId="18831" xr:uid="{C5917979-66D3-4BC1-90FC-F4F4FAD5952D}"/>
    <cellStyle name="Calculation 2 3 4 3 2 9" xfId="16826" xr:uid="{0A2A010E-B3C2-48DD-9A96-87AC5536463D}"/>
    <cellStyle name="Calculation 2 3 4 3 3" xfId="6333" xr:uid="{00000000-0005-0000-0000-0000FE000000}"/>
    <cellStyle name="Calculation 2 3 4 3 4" xfId="9981" xr:uid="{4B050743-0DD3-4CBC-A87B-2E0C6A0348C4}"/>
    <cellStyle name="Calculation 2 3 4 3 5" xfId="7867" xr:uid="{9292122D-1AF2-4C09-AF5C-C529D8067A00}"/>
    <cellStyle name="Calculation 2 3 4 3 6" xfId="8657" xr:uid="{7AF6493B-2F05-44FE-9169-655E5437E6D2}"/>
    <cellStyle name="Calculation 2 3 4 3 7" xfId="12252" xr:uid="{F2868F4D-664E-463D-9EF6-654A3A0595AD}"/>
    <cellStyle name="Calculation 2 3 4 3 8" xfId="15103" xr:uid="{8C77E28B-2F71-4433-A83B-F331E7E16045}"/>
    <cellStyle name="Calculation 2 3 4 3 9" xfId="16745" xr:uid="{47B60712-1391-41C5-81CA-1643703A6299}"/>
    <cellStyle name="Calculation 2 3 4 4" xfId="3948" xr:uid="{00000000-0005-0000-0000-000000010000}"/>
    <cellStyle name="Calculation 2 3 4 4 10" xfId="19273" xr:uid="{AC132BDA-FE6E-4167-807D-419116228944}"/>
    <cellStyle name="Calculation 2 3 4 4 2" xfId="5576" xr:uid="{00000000-0005-0000-0000-000001010000}"/>
    <cellStyle name="Calculation 2 3 4 4 2 2" xfId="7361" xr:uid="{00000000-0005-0000-0000-000001010000}"/>
    <cellStyle name="Calculation 2 3 4 4 2 3" xfId="11711" xr:uid="{2C1B4A02-DAE1-40EF-9F73-18A4724A16FE}"/>
    <cellStyle name="Calculation 2 3 4 4 2 4" xfId="13115" xr:uid="{8C5965AA-B148-4FA1-9233-1C1385580301}"/>
    <cellStyle name="Calculation 2 3 4 4 2 5" xfId="9021" xr:uid="{167A58E4-7A46-4435-90CB-2E209EDB20C0}"/>
    <cellStyle name="Calculation 2 3 4 4 2 6" xfId="16129" xr:uid="{2C979BC3-FF81-486E-A80F-904507D5FE40}"/>
    <cellStyle name="Calculation 2 3 4 4 2 7" xfId="17658" xr:uid="{CCAB5A5D-6CBF-4FDE-BC69-4A40248F85A1}"/>
    <cellStyle name="Calculation 2 3 4 4 2 8" xfId="18966" xr:uid="{E0824705-19DC-43DF-9B76-702F40DA3037}"/>
    <cellStyle name="Calculation 2 3 4 4 2 9" xfId="16835" xr:uid="{FBAC4677-D624-44C6-A083-47295BC704EA}"/>
    <cellStyle name="Calculation 2 3 4 4 3" xfId="6466" xr:uid="{00000000-0005-0000-0000-000000010000}"/>
    <cellStyle name="Calculation 2 3 4 4 4" xfId="10154" xr:uid="{2B1E242D-8FCB-4F46-8844-F57AAD6ADA09}"/>
    <cellStyle name="Calculation 2 3 4 4 5" xfId="10679" xr:uid="{8BE1EC4B-D1E1-49F3-9BE3-05D59BE9D53C}"/>
    <cellStyle name="Calculation 2 3 4 4 6" xfId="14696" xr:uid="{8C780C2F-0812-4AC6-8F3B-789604181D35}"/>
    <cellStyle name="Calculation 2 3 4 4 7" xfId="13867" xr:uid="{11FF0ADC-B2CF-4532-8AE2-F73F3CCCAADF}"/>
    <cellStyle name="Calculation 2 3 4 4 8" xfId="14704" xr:uid="{A834F9F7-57AC-4CF8-AB20-1FD937F7E08B}"/>
    <cellStyle name="Calculation 2 3 4 4 9" xfId="9089" xr:uid="{BAD7186B-D269-4FE8-B445-E23671F8FD86}"/>
    <cellStyle name="Calculation 2 3 4 5" xfId="5112" xr:uid="{00000000-0005-0000-0000-000002010000}"/>
    <cellStyle name="Calculation 2 3 4 5 2" xfId="6897" xr:uid="{00000000-0005-0000-0000-000002010000}"/>
    <cellStyle name="Calculation 2 3 4 5 3" xfId="11247" xr:uid="{7843E0D9-16D5-45CF-B4B6-16E0FD04B581}"/>
    <cellStyle name="Calculation 2 3 4 5 4" xfId="12651" xr:uid="{16AA6EAF-4831-407A-90FD-21BECA3DA900}"/>
    <cellStyle name="Calculation 2 3 4 5 5" xfId="14585" xr:uid="{E26A225D-B2FE-4F4B-A164-CCCE87E8F33E}"/>
    <cellStyle name="Calculation 2 3 4 5 6" xfId="15665" xr:uid="{86EB4703-04B2-4546-A8ED-43F41CA9FA73}"/>
    <cellStyle name="Calculation 2 3 4 5 7" xfId="17194" xr:uid="{EC64EB00-7555-405A-9AB8-3A5D5A3060F8}"/>
    <cellStyle name="Calculation 2 3 4 5 8" xfId="18502" xr:uid="{2A4FA3DC-1629-4E81-9998-03AC0A7DC821}"/>
    <cellStyle name="Calculation 2 3 4 5 9" xfId="8925" xr:uid="{C8BF483D-52A5-45C0-ABFF-673F267C836F}"/>
    <cellStyle name="Calculation 2 3 4 6" xfId="6005" xr:uid="{00000000-0005-0000-0000-0000F9000000}"/>
    <cellStyle name="Calculation 2 3 4 7" xfId="9575" xr:uid="{889328C6-6E34-4503-86DE-B73B998BAC57}"/>
    <cellStyle name="Calculation 2 3 4 8" xfId="8025" xr:uid="{7687F45B-3D09-45E9-9B3A-0F2E70E97E68}"/>
    <cellStyle name="Calculation 2 3 4 9" xfId="12479" xr:uid="{5FD439DF-9307-41CD-A44E-11BBB8A355F8}"/>
    <cellStyle name="Calculation 2 3 5" xfId="3532" xr:uid="{00000000-0005-0000-0000-000003010000}"/>
    <cellStyle name="Calculation 2 3 5 10" xfId="16925" xr:uid="{C3F65F07-C873-4242-9EA6-46EA6FCE0CF9}"/>
    <cellStyle name="Calculation 2 3 5 11" xfId="19804" xr:uid="{65C67652-D8B0-476E-9430-1020B19A78DC}"/>
    <cellStyle name="Calculation 2 3 5 2" xfId="4133" xr:uid="{00000000-0005-0000-0000-000004010000}"/>
    <cellStyle name="Calculation 2 3 5 2 10" xfId="13449" xr:uid="{DF7EFCAF-FF3F-48FC-8970-89EFF22EB14E}"/>
    <cellStyle name="Calculation 2 3 5 2 2" xfId="5732" xr:uid="{00000000-0005-0000-0000-000005010000}"/>
    <cellStyle name="Calculation 2 3 5 2 2 2" xfId="7517" xr:uid="{00000000-0005-0000-0000-000005010000}"/>
    <cellStyle name="Calculation 2 3 5 2 2 3" xfId="11867" xr:uid="{3DEE1E6E-DC85-4875-BEC9-D320831FB5F4}"/>
    <cellStyle name="Calculation 2 3 5 2 2 4" xfId="13271" xr:uid="{C67F197A-E622-4CC2-BA80-E25E59788E68}"/>
    <cellStyle name="Calculation 2 3 5 2 2 5" xfId="10515" xr:uid="{C6AA55E1-E1CB-4B45-8CB8-61EF3D2430B7}"/>
    <cellStyle name="Calculation 2 3 5 2 2 6" xfId="16285" xr:uid="{6C95FE6F-855F-4484-905A-EDEAC93B6C9F}"/>
    <cellStyle name="Calculation 2 3 5 2 2 7" xfId="17814" xr:uid="{7AB9CDE4-A458-4515-87D6-3C83514E8BF0}"/>
    <cellStyle name="Calculation 2 3 5 2 2 8" xfId="19122" xr:uid="{4AB9DB71-59C9-4B56-9A83-1D17CF525476}"/>
    <cellStyle name="Calculation 2 3 5 2 2 9" xfId="8962" xr:uid="{295959FE-CBD6-4C4A-B07D-C4A2E7001B50}"/>
    <cellStyle name="Calculation 2 3 5 2 3" xfId="6621" xr:uid="{00000000-0005-0000-0000-000004010000}"/>
    <cellStyle name="Calculation 2 3 5 2 4" xfId="10329" xr:uid="{EBAB1586-0D74-428A-92D0-11FD78099A4D}"/>
    <cellStyle name="Calculation 2 3 5 2 5" xfId="7805" xr:uid="{3790432B-C812-4FBB-BC1C-25D2E5AA9B9C}"/>
    <cellStyle name="Calculation 2 3 5 2 6" xfId="14799" xr:uid="{8275B52C-64C2-4F24-AA62-2C78E3CF4222}"/>
    <cellStyle name="Calculation 2 3 5 2 7" xfId="14933" xr:uid="{CD90E7D1-5BBA-41A3-AFC4-2149BE53B9BF}"/>
    <cellStyle name="Calculation 2 3 5 2 8" xfId="16469" xr:uid="{759D8203-71FC-4983-BE5E-AF1BD0B513B5}"/>
    <cellStyle name="Calculation 2 3 5 2 9" xfId="18004" xr:uid="{2451F931-39BC-4B3D-A96B-BA5D30E751D0}"/>
    <cellStyle name="Calculation 2 3 5 3" xfId="5267" xr:uid="{00000000-0005-0000-0000-000006010000}"/>
    <cellStyle name="Calculation 2 3 5 3 2" xfId="7052" xr:uid="{00000000-0005-0000-0000-000006010000}"/>
    <cellStyle name="Calculation 2 3 5 3 3" xfId="11402" xr:uid="{AFA45F96-A2D4-459A-A9EA-FC7FF92DDA55}"/>
    <cellStyle name="Calculation 2 3 5 3 4" xfId="12806" xr:uid="{6EC84ED7-6025-4466-9E6E-CDDFC7656175}"/>
    <cellStyle name="Calculation 2 3 5 3 5" xfId="14140" xr:uid="{44E5A797-FF66-4A10-8A43-4E1FD21EDD2F}"/>
    <cellStyle name="Calculation 2 3 5 3 6" xfId="15820" xr:uid="{B1FE5A26-D2E9-42EF-A603-B82F67FB442B}"/>
    <cellStyle name="Calculation 2 3 5 3 7" xfId="17349" xr:uid="{9CD1EC58-D40C-4DFA-AEDD-06581945B394}"/>
    <cellStyle name="Calculation 2 3 5 3 8" xfId="18657" xr:uid="{9A35FF8B-A401-4144-AD99-C7082C8E8360}"/>
    <cellStyle name="Calculation 2 3 5 3 9" xfId="19531" xr:uid="{5AACF3A5-83AA-4F58-8E9F-7587CFAF9505}"/>
    <cellStyle name="Calculation 2 3 5 4" xfId="6160" xr:uid="{00000000-0005-0000-0000-000003010000}"/>
    <cellStyle name="Calculation 2 3 5 5" xfId="9757" xr:uid="{11ACF15E-2CED-404A-89FF-F748823EDC8C}"/>
    <cellStyle name="Calculation 2 3 5 6" xfId="10805" xr:uid="{D196A098-72A9-4543-AA63-988C155A0955}"/>
    <cellStyle name="Calculation 2 3 5 7" xfId="9725" xr:uid="{C959B7F3-1D2E-41CC-B2B2-6716BF20B16F}"/>
    <cellStyle name="Calculation 2 3 5 8" xfId="10823" xr:uid="{833AFB32-6F6C-42B4-AEC9-0EF205492E02}"/>
    <cellStyle name="Calculation 2 3 5 9" xfId="15168" xr:uid="{4EE2EC13-905E-486D-B6EC-B430AC438532}"/>
    <cellStyle name="Calculation 2 3 6" xfId="3856" xr:uid="{00000000-0005-0000-0000-000007010000}"/>
    <cellStyle name="Calculation 2 3 6 10" xfId="20021" xr:uid="{C411B388-A8EE-4474-9CDD-A40E072B8A51}"/>
    <cellStyle name="Calculation 2 3 6 2" xfId="5498" xr:uid="{00000000-0005-0000-0000-000008010000}"/>
    <cellStyle name="Calculation 2 3 6 2 2" xfId="7283" xr:uid="{00000000-0005-0000-0000-000008010000}"/>
    <cellStyle name="Calculation 2 3 6 2 3" xfId="11633" xr:uid="{04FEE124-6CA7-428A-A499-9773EB2FDD33}"/>
    <cellStyle name="Calculation 2 3 6 2 4" xfId="13037" xr:uid="{547F6D29-7DE5-4AD6-89DE-523C044E86C6}"/>
    <cellStyle name="Calculation 2 3 6 2 5" xfId="14792" xr:uid="{D88D85F3-45AE-42DD-933F-315849BDE9A1}"/>
    <cellStyle name="Calculation 2 3 6 2 6" xfId="16051" xr:uid="{EDE47485-E259-4D10-BCA2-284666757A5C}"/>
    <cellStyle name="Calculation 2 3 6 2 7" xfId="17580" xr:uid="{4F2278FB-C6F4-45C1-B615-2C18355C58B6}"/>
    <cellStyle name="Calculation 2 3 6 2 8" xfId="18888" xr:uid="{0DFFAE36-6C13-4F62-94CC-6E3143A38311}"/>
    <cellStyle name="Calculation 2 3 6 2 9" xfId="18181" xr:uid="{80B5D7A3-8653-414A-B29B-EB9D8248DC3A}"/>
    <cellStyle name="Calculation 2 3 6 3" xfId="6390" xr:uid="{00000000-0005-0000-0000-000007010000}"/>
    <cellStyle name="Calculation 2 3 6 4" xfId="10064" xr:uid="{0948FA2E-7B33-4AA5-8541-A49CD31BF344}"/>
    <cellStyle name="Calculation 2 3 6 5" xfId="11055" xr:uid="{FC221978-3ED4-4E29-B1E2-6FAD20D862D0}"/>
    <cellStyle name="Calculation 2 3 6 6" xfId="8558" xr:uid="{B079AE93-49DA-4A32-954D-BFD915879539}"/>
    <cellStyle name="Calculation 2 3 6 7" xfId="12493" xr:uid="{2538A426-9AFA-428F-A90A-D29C6DC766F3}"/>
    <cellStyle name="Calculation 2 3 6 8" xfId="15321" xr:uid="{C749EF62-E795-4BD2-AA42-F0B6EA9F8334}"/>
    <cellStyle name="Calculation 2 3 6 9" xfId="16792" xr:uid="{6C40A8FF-9FD6-4214-8324-298ECB1C5DD2}"/>
    <cellStyle name="Calculation 2 3 7" xfId="5042" xr:uid="{00000000-0005-0000-0000-000009010000}"/>
    <cellStyle name="Calculation 2 3 7 2" xfId="6827" xr:uid="{00000000-0005-0000-0000-000009010000}"/>
    <cellStyle name="Calculation 2 3 7 3" xfId="11177" xr:uid="{A7028F5C-FBD9-4510-8508-32053888F199}"/>
    <cellStyle name="Calculation 2 3 7 4" xfId="12581" xr:uid="{92D44C6E-70C5-4CD7-BA70-1FDD42101C3D}"/>
    <cellStyle name="Calculation 2 3 7 5" xfId="14271" xr:uid="{81B54F41-7BD6-4715-BB0E-260C13240B7B}"/>
    <cellStyle name="Calculation 2 3 7 6" xfId="15595" xr:uid="{119C2954-5C65-422A-A174-2AB617A7D198}"/>
    <cellStyle name="Calculation 2 3 7 7" xfId="17124" xr:uid="{633301C6-5957-4E8B-A28E-5395BD818D80}"/>
    <cellStyle name="Calculation 2 3 7 8" xfId="18432" xr:uid="{6F929C23-DF75-4AA1-A20C-C2C2B17FFB0F}"/>
    <cellStyle name="Calculation 2 3 7 9" xfId="19564" xr:uid="{38BB28F4-088B-4395-B00D-9849C1E54751}"/>
    <cellStyle name="Calculation 2 3 8" xfId="5935" xr:uid="{00000000-0005-0000-0000-0000D4000000}"/>
    <cellStyle name="Calculation 2 3 9" xfId="9494" xr:uid="{B8ACD35E-C7FA-4AB2-BF79-97EC771B86BB}"/>
    <cellStyle name="Calculation 2 4" xfId="3263" xr:uid="{00000000-0005-0000-0000-00000A010000}"/>
    <cellStyle name="Calculation 2 4 10" xfId="8969" xr:uid="{9FFCA5FC-AB04-413F-89D8-91AE3C201AEE}"/>
    <cellStyle name="Calculation 2 4 11" xfId="15241" xr:uid="{D84E065E-D1D5-4A21-84F8-96A2416FFB95}"/>
    <cellStyle name="Calculation 2 4 12" xfId="14003" xr:uid="{FB8193B9-A0CF-42DB-B02C-9E5DF229E6E3}"/>
    <cellStyle name="Calculation 2 4 13" xfId="19649" xr:uid="{260D21AA-17A2-4932-999C-9F88D3ABCCA8}"/>
    <cellStyle name="Calculation 2 4 2" xfId="3346" xr:uid="{00000000-0005-0000-0000-00000B010000}"/>
    <cellStyle name="Calculation 2 4 2 10" xfId="12374" xr:uid="{4926E7FE-343B-4386-82E0-5A31EA847CE3}"/>
    <cellStyle name="Calculation 2 4 2 11" xfId="15312" xr:uid="{5E7758B7-108B-4F7A-BEAC-1667540B535A}"/>
    <cellStyle name="Calculation 2 4 2 12" xfId="16785" xr:uid="{49F87581-8913-42A9-8D92-19ED1E1CDE7A}"/>
    <cellStyle name="Calculation 2 4 2 13" xfId="16650" xr:uid="{2088C9E8-B951-4822-AC02-63159785BE92}"/>
    <cellStyle name="Calculation 2 4 2 2" xfId="3539" xr:uid="{00000000-0005-0000-0000-00000C010000}"/>
    <cellStyle name="Calculation 2 4 2 2 10" xfId="14888" xr:uid="{6FD77B31-6AF9-4565-8C04-98797CC25141}"/>
    <cellStyle name="Calculation 2 4 2 2 11" xfId="16687" xr:uid="{99349B3D-46D1-44AC-987D-9B0A08BFF9AA}"/>
    <cellStyle name="Calculation 2 4 2 2 2" xfId="4140" xr:uid="{00000000-0005-0000-0000-00000D010000}"/>
    <cellStyle name="Calculation 2 4 2 2 2 10" xfId="19473" xr:uid="{8A326FC0-720F-4281-A738-5AF3EB299395}"/>
    <cellStyle name="Calculation 2 4 2 2 2 2" xfId="5739" xr:uid="{00000000-0005-0000-0000-00000E010000}"/>
    <cellStyle name="Calculation 2 4 2 2 2 2 2" xfId="7524" xr:uid="{00000000-0005-0000-0000-00000E010000}"/>
    <cellStyle name="Calculation 2 4 2 2 2 2 3" xfId="11874" xr:uid="{E9157961-44D7-4EC5-9E29-1DEF226D48B8}"/>
    <cellStyle name="Calculation 2 4 2 2 2 2 4" xfId="13278" xr:uid="{749897BF-4D6C-49C0-8768-D697FF418208}"/>
    <cellStyle name="Calculation 2 4 2 2 2 2 5" xfId="9380" xr:uid="{0EB2A0AA-A717-49C7-BA48-61DA5A46CD94}"/>
    <cellStyle name="Calculation 2 4 2 2 2 2 6" xfId="16292" xr:uid="{C1A7235B-BD3B-4411-ABDB-FE987C58BB93}"/>
    <cellStyle name="Calculation 2 4 2 2 2 2 7" xfId="17821" xr:uid="{547D0326-A71D-43DF-B4E8-64E6E5FFE394}"/>
    <cellStyle name="Calculation 2 4 2 2 2 2 8" xfId="19129" xr:uid="{DF5CA341-F4DA-48A9-A64A-A08E842D9354}"/>
    <cellStyle name="Calculation 2 4 2 2 2 2 9" xfId="19515" xr:uid="{890FD658-BD68-42F3-8519-2CE8C7EC044B}"/>
    <cellStyle name="Calculation 2 4 2 2 2 3" xfId="6628" xr:uid="{00000000-0005-0000-0000-00000D010000}"/>
    <cellStyle name="Calculation 2 4 2 2 2 4" xfId="10336" xr:uid="{C67B3FB8-D17B-40FB-BF22-44ADFC37A8DD}"/>
    <cellStyle name="Calculation 2 4 2 2 2 5" xfId="7798" xr:uid="{086C2617-4550-48B2-8344-E2289F1CD4AB}"/>
    <cellStyle name="Calculation 2 4 2 2 2 6" xfId="14689" xr:uid="{1F0AC3F3-D84D-4DF5-80C3-5DC8E7A96160}"/>
    <cellStyle name="Calculation 2 4 2 2 2 7" xfId="14940" xr:uid="{07C1B7FF-CE55-4775-BBFC-E9588431F321}"/>
    <cellStyle name="Calculation 2 4 2 2 2 8" xfId="16476" xr:uid="{D74AA4DB-B1B1-4152-A1FB-4B9BBBE70E20}"/>
    <cellStyle name="Calculation 2 4 2 2 2 9" xfId="18011" xr:uid="{19781769-7907-4E41-B915-F84ABF7B0EF7}"/>
    <cellStyle name="Calculation 2 4 2 2 3" xfId="5274" xr:uid="{00000000-0005-0000-0000-00000F010000}"/>
    <cellStyle name="Calculation 2 4 2 2 3 2" xfId="7059" xr:uid="{00000000-0005-0000-0000-00000F010000}"/>
    <cellStyle name="Calculation 2 4 2 2 3 3" xfId="11409" xr:uid="{3BB4CB6D-9506-4C13-8CDF-28D63B4E9C66}"/>
    <cellStyle name="Calculation 2 4 2 2 3 4" xfId="12813" xr:uid="{2CEF9116-BA5E-4F55-99E7-A8E6A2E89B94}"/>
    <cellStyle name="Calculation 2 4 2 2 3 5" xfId="13971" xr:uid="{171FEAA2-9DB2-4874-BC85-3E844A51097F}"/>
    <cellStyle name="Calculation 2 4 2 2 3 6" xfId="15827" xr:uid="{8AAEE3B8-FE54-4F29-A4D3-95C806364573}"/>
    <cellStyle name="Calculation 2 4 2 2 3 7" xfId="17356" xr:uid="{F0FE8B81-3664-454D-8523-EE1F9FE76534}"/>
    <cellStyle name="Calculation 2 4 2 2 3 8" xfId="18664" xr:uid="{1A15B6B1-D7D1-42A5-AF50-AC7FEF9822EC}"/>
    <cellStyle name="Calculation 2 4 2 2 3 9" xfId="20036" xr:uid="{E2D7F074-6704-4F20-B1B1-3360A51F0F59}"/>
    <cellStyle name="Calculation 2 4 2 2 4" xfId="6167" xr:uid="{00000000-0005-0000-0000-00000C010000}"/>
    <cellStyle name="Calculation 2 4 2 2 5" xfId="9764" xr:uid="{1A20C055-3766-46FD-B440-443051092BA4}"/>
    <cellStyle name="Calculation 2 4 2 2 6" xfId="11090" xr:uid="{890D602E-FE1D-4542-9B34-BE6CF6AB5675}"/>
    <cellStyle name="Calculation 2 4 2 2 7" xfId="14879" xr:uid="{FBC806D2-EE83-47C4-A840-E92934ECDB58}"/>
    <cellStyle name="Calculation 2 4 2 2 8" xfId="10944" xr:uid="{473DD239-5CB5-4000-AD97-4A39B43F69A3}"/>
    <cellStyle name="Calculation 2 4 2 2 9" xfId="15225" xr:uid="{2884097E-36FC-4095-9D3B-F85F262CF03B}"/>
    <cellStyle name="Calculation 2 4 2 3" xfId="3774" xr:uid="{00000000-0005-0000-0000-000010010000}"/>
    <cellStyle name="Calculation 2 4 2 3 10" xfId="14351" xr:uid="{336E81A4-1094-4D04-8660-57E833FBBAF2}"/>
    <cellStyle name="Calculation 2 4 2 3 2" xfId="5444" xr:uid="{00000000-0005-0000-0000-000011010000}"/>
    <cellStyle name="Calculation 2 4 2 3 2 2" xfId="7229" xr:uid="{00000000-0005-0000-0000-000011010000}"/>
    <cellStyle name="Calculation 2 4 2 3 2 3" xfId="11579" xr:uid="{225FAA76-882F-446E-A223-263CA0BC9FAE}"/>
    <cellStyle name="Calculation 2 4 2 3 2 4" xfId="12983" xr:uid="{E3B4529B-9445-402B-8334-57B67F260E57}"/>
    <cellStyle name="Calculation 2 4 2 3 2 5" xfId="13544" xr:uid="{4DAEED2C-2A8D-40E8-BE51-1312FF173663}"/>
    <cellStyle name="Calculation 2 4 2 3 2 6" xfId="15997" xr:uid="{43600F5D-B42C-44F4-9589-FBECC5C8FA75}"/>
    <cellStyle name="Calculation 2 4 2 3 2 7" xfId="17526" xr:uid="{D421F37F-87E4-4562-8F4A-AB7C4890007E}"/>
    <cellStyle name="Calculation 2 4 2 3 2 8" xfId="18834" xr:uid="{60CC4BB0-6A7C-4F44-9BB1-FA21E45795CB}"/>
    <cellStyle name="Calculation 2 4 2 3 2 9" xfId="19716" xr:uid="{2525D38A-E0C5-4986-AB36-FD54A874C3A4}"/>
    <cellStyle name="Calculation 2 4 2 3 3" xfId="6336" xr:uid="{00000000-0005-0000-0000-000010010000}"/>
    <cellStyle name="Calculation 2 4 2 3 4" xfId="9984" xr:uid="{5C4EBAA1-1816-4CB1-92A0-5AE598C34E25}"/>
    <cellStyle name="Calculation 2 4 2 3 5" xfId="7864" xr:uid="{AB96A111-FFF6-48B9-9862-0C93235983E8}"/>
    <cellStyle name="Calculation 2 4 2 3 6" xfId="10239" xr:uid="{0BB2F173-5726-4D85-BF81-E500CF467FFC}"/>
    <cellStyle name="Calculation 2 4 2 3 7" xfId="9005" xr:uid="{785F778C-10F6-440C-B1A7-3BC1D190BC23}"/>
    <cellStyle name="Calculation 2 4 2 3 8" xfId="15182" xr:uid="{B620BE46-3565-4273-AC6A-A5C4A981DF87}"/>
    <cellStyle name="Calculation 2 4 2 3 9" xfId="16940" xr:uid="{BCBA3BFA-4671-45AE-B56A-BBF3FEF781FB}"/>
    <cellStyle name="Calculation 2 4 2 4" xfId="3951" xr:uid="{00000000-0005-0000-0000-000012010000}"/>
    <cellStyle name="Calculation 2 4 2 4 10" xfId="12372" xr:uid="{56237101-24CA-4535-94E5-14CE9DE60C50}"/>
    <cellStyle name="Calculation 2 4 2 4 2" xfId="5579" xr:uid="{00000000-0005-0000-0000-000013010000}"/>
    <cellStyle name="Calculation 2 4 2 4 2 2" xfId="7364" xr:uid="{00000000-0005-0000-0000-000013010000}"/>
    <cellStyle name="Calculation 2 4 2 4 2 3" xfId="11714" xr:uid="{644D912D-924F-4F3B-8D35-2EB85C900595}"/>
    <cellStyle name="Calculation 2 4 2 4 2 4" xfId="13118" xr:uid="{666E6D7A-0723-4434-B365-0FA7967C1107}"/>
    <cellStyle name="Calculation 2 4 2 4 2 5" xfId="10579" xr:uid="{F3271B2D-39AE-4AC2-A4C3-4B699510034F}"/>
    <cellStyle name="Calculation 2 4 2 4 2 6" xfId="16132" xr:uid="{D0997634-916C-44A6-A6A3-3FE1E6B517F4}"/>
    <cellStyle name="Calculation 2 4 2 4 2 7" xfId="17661" xr:uid="{18D9A7DF-CEC1-445A-8FC6-AFFD639BA6FC}"/>
    <cellStyle name="Calculation 2 4 2 4 2 8" xfId="18969" xr:uid="{3C1CCA59-C14F-4915-B379-C8D73D4B4F98}"/>
    <cellStyle name="Calculation 2 4 2 4 2 9" xfId="19821" xr:uid="{80A70D05-E8D0-48D7-9892-1A7691DCE307}"/>
    <cellStyle name="Calculation 2 4 2 4 3" xfId="6469" xr:uid="{00000000-0005-0000-0000-000012010000}"/>
    <cellStyle name="Calculation 2 4 2 4 4" xfId="10157" xr:uid="{0F5ED1E9-F3F8-44D9-8340-F1FF96924DAD}"/>
    <cellStyle name="Calculation 2 4 2 4 5" xfId="9648" xr:uid="{9ABA5F91-0BF2-4F1B-97A7-729646628DDA}"/>
    <cellStyle name="Calculation 2 4 2 4 6" xfId="8651" xr:uid="{C3980B29-C73B-4C8B-9361-41810532FA1F}"/>
    <cellStyle name="Calculation 2 4 2 4 7" xfId="8537" xr:uid="{4BBCF23B-3B42-46DD-9417-FC2A671D20CF}"/>
    <cellStyle name="Calculation 2 4 2 4 8" xfId="14508" xr:uid="{BB31C393-A731-44D4-B0C0-1E5A86B29AA2}"/>
    <cellStyle name="Calculation 2 4 2 4 9" xfId="13438" xr:uid="{7A2C2883-3DA0-4193-B662-BAF95188C2C4}"/>
    <cellStyle name="Calculation 2 4 2 5" xfId="5115" xr:uid="{00000000-0005-0000-0000-000014010000}"/>
    <cellStyle name="Calculation 2 4 2 5 2" xfId="6900" xr:uid="{00000000-0005-0000-0000-000014010000}"/>
    <cellStyle name="Calculation 2 4 2 5 3" xfId="11250" xr:uid="{7B41AB9A-0C24-4478-9882-C8CA10C1EE26}"/>
    <cellStyle name="Calculation 2 4 2 5 4" xfId="12654" xr:uid="{ACB37C63-43E2-4800-A17B-05488EDEDB2B}"/>
    <cellStyle name="Calculation 2 4 2 5 5" xfId="14432" xr:uid="{F8C8F772-8F0C-4E63-AAFA-003F6EC13FDE}"/>
    <cellStyle name="Calculation 2 4 2 5 6" xfId="15668" xr:uid="{BEDC6A97-53FA-4D1B-8979-8FFF021ECA3F}"/>
    <cellStyle name="Calculation 2 4 2 5 7" xfId="17197" xr:uid="{2EA0F876-7C8F-43CC-9B8D-40CC3671A56F}"/>
    <cellStyle name="Calculation 2 4 2 5 8" xfId="18505" xr:uid="{879080C7-7831-4511-A7C4-1970C426D729}"/>
    <cellStyle name="Calculation 2 4 2 5 9" xfId="18238" xr:uid="{DE5EBC00-998B-40D9-9745-487D674EB06F}"/>
    <cellStyle name="Calculation 2 4 2 6" xfId="6008" xr:uid="{00000000-0005-0000-0000-00000B010000}"/>
    <cellStyle name="Calculation 2 4 2 7" xfId="9578" xr:uid="{B5E68A46-8333-4413-9E46-DCF108B470C1}"/>
    <cellStyle name="Calculation 2 4 2 8" xfId="8022" xr:uid="{29F709B7-00FF-4BCB-91DD-C3B7BCB128B9}"/>
    <cellStyle name="Calculation 2 4 2 9" xfId="14505" xr:uid="{BDA9F6EA-0C59-4B1D-B9EA-F2478AF37798}"/>
    <cellStyle name="Calculation 2 4 3" xfId="3538" xr:uid="{00000000-0005-0000-0000-000015010000}"/>
    <cellStyle name="Calculation 2 4 3 10" xfId="14890" xr:uid="{1624E721-D354-4270-BEB7-6AF1AC2838A7}"/>
    <cellStyle name="Calculation 2 4 3 11" xfId="8836" xr:uid="{161D0AFE-33CA-479C-AD9B-A69565007AF1}"/>
    <cellStyle name="Calculation 2 4 3 2" xfId="4139" xr:uid="{00000000-0005-0000-0000-000016010000}"/>
    <cellStyle name="Calculation 2 4 3 2 10" xfId="18213" xr:uid="{6DD73ADE-5C3D-40FB-8898-6E2467D69CB0}"/>
    <cellStyle name="Calculation 2 4 3 2 2" xfId="5738" xr:uid="{00000000-0005-0000-0000-000017010000}"/>
    <cellStyle name="Calculation 2 4 3 2 2 2" xfId="7523" xr:uid="{00000000-0005-0000-0000-000017010000}"/>
    <cellStyle name="Calculation 2 4 3 2 2 3" xfId="11873" xr:uid="{53B7BF9C-E40B-4635-BAFC-BED2DCF7CB9D}"/>
    <cellStyle name="Calculation 2 4 3 2 2 4" xfId="13277" xr:uid="{187D0759-8954-44CC-A163-3FC26C55CC60}"/>
    <cellStyle name="Calculation 2 4 3 2 2 5" xfId="8336" xr:uid="{1C51E90E-3A72-4981-8725-9BE2BD5CAE2D}"/>
    <cellStyle name="Calculation 2 4 3 2 2 6" xfId="16291" xr:uid="{43438965-AD96-4F8C-BD60-3714A774E547}"/>
    <cellStyle name="Calculation 2 4 3 2 2 7" xfId="17820" xr:uid="{7A033077-2DD1-485F-97A8-212BB7414BD8}"/>
    <cellStyle name="Calculation 2 4 3 2 2 8" xfId="19128" xr:uid="{53D3AEF0-FE06-4947-A51B-46516F0FE362}"/>
    <cellStyle name="Calculation 2 4 3 2 2 9" xfId="18305" xr:uid="{18898B55-B409-41F9-BA40-D01B1BE77AC2}"/>
    <cellStyle name="Calculation 2 4 3 2 3" xfId="6627" xr:uid="{00000000-0005-0000-0000-000016010000}"/>
    <cellStyle name="Calculation 2 4 3 2 4" xfId="10335" xr:uid="{D01ECFF8-429A-4061-A658-69FBF9D8FD9E}"/>
    <cellStyle name="Calculation 2 4 3 2 5" xfId="7799" xr:uid="{CF257E30-57FA-47C0-A463-7918CCB75EDA}"/>
    <cellStyle name="Calculation 2 4 3 2 6" xfId="14634" xr:uid="{1204AE68-DFAA-42A2-B545-D0E426E7D81D}"/>
    <cellStyle name="Calculation 2 4 3 2 7" xfId="14939" xr:uid="{1F45C6EC-3AE2-43B9-B6F2-5CCE13D5AD79}"/>
    <cellStyle name="Calculation 2 4 3 2 8" xfId="16475" xr:uid="{D4714E75-B695-49E4-9D19-93360E42CAC1}"/>
    <cellStyle name="Calculation 2 4 3 2 9" xfId="18010" xr:uid="{A119AC85-1CED-45C6-AC51-54FCDC41A12E}"/>
    <cellStyle name="Calculation 2 4 3 3" xfId="5273" xr:uid="{00000000-0005-0000-0000-000018010000}"/>
    <cellStyle name="Calculation 2 4 3 3 2" xfId="7058" xr:uid="{00000000-0005-0000-0000-000018010000}"/>
    <cellStyle name="Calculation 2 4 3 3 3" xfId="11408" xr:uid="{8B12DE8A-3EC6-4B83-BCF3-7ED14B812F43}"/>
    <cellStyle name="Calculation 2 4 3 3 4" xfId="12812" xr:uid="{7564081A-6EC6-4B6E-B0BE-CFB9C3B01A84}"/>
    <cellStyle name="Calculation 2 4 3 3 5" xfId="12371" xr:uid="{228EACC8-4043-4758-BBA9-9027CE0316D7}"/>
    <cellStyle name="Calculation 2 4 3 3 6" xfId="15826" xr:uid="{727D2A10-79C5-474D-8981-E0AB7ABD7594}"/>
    <cellStyle name="Calculation 2 4 3 3 7" xfId="17355" xr:uid="{1BF9EC0F-AE39-4771-9EE5-6357A7AB5E91}"/>
    <cellStyle name="Calculation 2 4 3 3 8" xfId="18663" xr:uid="{E4BACD7F-AD66-4FED-862D-EC8C125DE210}"/>
    <cellStyle name="Calculation 2 4 3 3 9" xfId="20035" xr:uid="{DFC04D5F-935A-4CE5-B394-F8B167FDAC54}"/>
    <cellStyle name="Calculation 2 4 3 4" xfId="6166" xr:uid="{00000000-0005-0000-0000-000015010000}"/>
    <cellStyle name="Calculation 2 4 3 5" xfId="9763" xr:uid="{9901DD9F-6E63-4D0F-8D2D-E43CEBE46083}"/>
    <cellStyle name="Calculation 2 4 3 6" xfId="10572" xr:uid="{824DBD66-6DC0-4450-B1A1-51C647003EBD}"/>
    <cellStyle name="Calculation 2 4 3 7" xfId="10317" xr:uid="{67C1C1C4-D7C9-4393-8831-F0BF3890C133}"/>
    <cellStyle name="Calculation 2 4 3 8" xfId="9557" xr:uid="{9BA1EDDB-0CE3-4CB3-98CD-25A522A08A10}"/>
    <cellStyle name="Calculation 2 4 3 9" xfId="15371" xr:uid="{0C763C08-F110-43E7-BF87-31EE8402322D}"/>
    <cellStyle name="Calculation 2 4 4" xfId="3859" xr:uid="{00000000-0005-0000-0000-000019010000}"/>
    <cellStyle name="Calculation 2 4 4 10" xfId="18256" xr:uid="{D508338C-E8CA-4110-AA70-B70B3421B5E0}"/>
    <cellStyle name="Calculation 2 4 4 2" xfId="5501" xr:uid="{00000000-0005-0000-0000-00001A010000}"/>
    <cellStyle name="Calculation 2 4 4 2 2" xfId="7286" xr:uid="{00000000-0005-0000-0000-00001A010000}"/>
    <cellStyle name="Calculation 2 4 4 2 3" xfId="11636" xr:uid="{6DF835D0-097F-441B-B352-894EA16B6C73}"/>
    <cellStyle name="Calculation 2 4 4 2 4" xfId="13040" xr:uid="{20A7F179-4010-4DC6-826A-E1FE1A14FA27}"/>
    <cellStyle name="Calculation 2 4 4 2 5" xfId="9027" xr:uid="{95317D08-3B3A-4323-8712-234F43EE918D}"/>
    <cellStyle name="Calculation 2 4 4 2 6" xfId="16054" xr:uid="{D3DD1DC9-D8E1-4E92-A62E-F408857DE30E}"/>
    <cellStyle name="Calculation 2 4 4 2 7" xfId="17583" xr:uid="{A0AC8110-1599-4E5E-8BAF-F72B4DE87DFC}"/>
    <cellStyle name="Calculation 2 4 4 2 8" xfId="18891" xr:uid="{87D31729-FD1D-4863-B2E3-C124A3B721CD}"/>
    <cellStyle name="Calculation 2 4 4 2 9" xfId="16973" xr:uid="{C80750E8-5CD6-43EE-90B5-2ECB47B1CED9}"/>
    <cellStyle name="Calculation 2 4 4 3" xfId="6393" xr:uid="{00000000-0005-0000-0000-000019010000}"/>
    <cellStyle name="Calculation 2 4 4 4" xfId="10067" xr:uid="{23AED19E-751A-4CC0-84A8-80C5E661ABED}"/>
    <cellStyle name="Calculation 2 4 4 5" xfId="10233" xr:uid="{6F9F4DCF-4145-454E-BBB4-A836FFA6868F}"/>
    <cellStyle name="Calculation 2 4 4 6" xfId="12266" xr:uid="{A07B348B-17D5-4C0B-9BC8-20A451854BDD}"/>
    <cellStyle name="Calculation 2 4 4 7" xfId="8444" xr:uid="{D99D0BB7-86C6-4560-AA78-76E04FFF230F}"/>
    <cellStyle name="Calculation 2 4 4 8" xfId="15422" xr:uid="{E8BC4BA0-8EA3-4416-99E5-ED22ED7131EA}"/>
    <cellStyle name="Calculation 2 4 4 9" xfId="16868" xr:uid="{3416CFA0-8B59-4426-8C8C-0ADE5900C85D}"/>
    <cellStyle name="Calculation 2 4 5" xfId="5045" xr:uid="{00000000-0005-0000-0000-00001B010000}"/>
    <cellStyle name="Calculation 2 4 5 2" xfId="6830" xr:uid="{00000000-0005-0000-0000-00001B010000}"/>
    <cellStyle name="Calculation 2 4 5 3" xfId="11180" xr:uid="{ECCE31DA-5EDD-48FF-90AE-FC159200A2C2}"/>
    <cellStyle name="Calculation 2 4 5 4" xfId="12584" xr:uid="{E8A4B8A8-24D8-40AB-B85D-2B1141F0BF64}"/>
    <cellStyle name="Calculation 2 4 5 5" xfId="14237" xr:uid="{78B95AF7-6524-4DC8-9463-722703F9490F}"/>
    <cellStyle name="Calculation 2 4 5 6" xfId="15598" xr:uid="{9BB20003-5302-4CD2-B65A-37E83897A1FA}"/>
    <cellStyle name="Calculation 2 4 5 7" xfId="17127" xr:uid="{FE5E7FCA-6167-4ED6-9E7C-883B58B8D7F8}"/>
    <cellStyle name="Calculation 2 4 5 8" xfId="18435" xr:uid="{CDF1B43C-430F-4065-86E3-1226A3F59385}"/>
    <cellStyle name="Calculation 2 4 5 9" xfId="19970" xr:uid="{4B1D433C-1756-4C79-90D5-68B00204D53F}"/>
    <cellStyle name="Calculation 2 4 6" xfId="5938" xr:uid="{00000000-0005-0000-0000-00000A010000}"/>
    <cellStyle name="Calculation 2 4 7" xfId="9497" xr:uid="{FB458FF8-CCB6-4D48-A7DD-1CA6278D9B22}"/>
    <cellStyle name="Calculation 2 4 8" xfId="8088" xr:uid="{0DA21699-CB60-4627-8126-D34E02D4B891}"/>
    <cellStyle name="Calculation 2 4 9" xfId="8662" xr:uid="{C18FC9C8-BA8F-460C-8A8D-387223F4C38F}"/>
    <cellStyle name="Calculation 2 5" xfId="3264" xr:uid="{00000000-0005-0000-0000-00001C010000}"/>
    <cellStyle name="Calculation 2 5 10" xfId="8970" xr:uid="{CB039DBF-F81B-4E77-813C-FDF6EFBB159B}"/>
    <cellStyle name="Calculation 2 5 11" xfId="8776" xr:uid="{67BE3757-C398-4532-8431-31FFBD9F2FB3}"/>
    <cellStyle name="Calculation 2 5 12" xfId="9436" xr:uid="{01FFFAEE-9E4D-443E-89EC-54627829B0A4}"/>
    <cellStyle name="Calculation 2 5 13" xfId="19508" xr:uid="{F008ABC7-C3CB-432B-BE19-2CB2323C42B2}"/>
    <cellStyle name="Calculation 2 5 2" xfId="3347" xr:uid="{00000000-0005-0000-0000-00001D010000}"/>
    <cellStyle name="Calculation 2 5 2 10" xfId="9420" xr:uid="{45F4D5D8-32E6-45B2-87F9-139B271CEF78}"/>
    <cellStyle name="Calculation 2 5 2 11" xfId="15164" xr:uid="{84C6E518-7126-4EFE-9E7A-804AC4E1AABC}"/>
    <cellStyle name="Calculation 2 5 2 12" xfId="16644" xr:uid="{E6671D1F-CAE6-46BF-B26F-6D6A403459A5}"/>
    <cellStyle name="Calculation 2 5 2 13" xfId="16790" xr:uid="{DDAD276F-535C-4D7F-9EEC-B96AEEA472FA}"/>
    <cellStyle name="Calculation 2 5 2 2" xfId="3541" xr:uid="{00000000-0005-0000-0000-00001E010000}"/>
    <cellStyle name="Calculation 2 5 2 2 10" xfId="14691" xr:uid="{8DB2A311-3BA3-448A-BBFA-FE84D66784B5}"/>
    <cellStyle name="Calculation 2 5 2 2 11" xfId="12106" xr:uid="{D329FB89-0FCF-4293-BC48-B5EF9F9A63FB}"/>
    <cellStyle name="Calculation 2 5 2 2 2" xfId="4142" xr:uid="{00000000-0005-0000-0000-00001F010000}"/>
    <cellStyle name="Calculation 2 5 2 2 2 10" xfId="12384" xr:uid="{41ED8BA2-932A-4B4F-A102-B5E222AA88DB}"/>
    <cellStyle name="Calculation 2 5 2 2 2 2" xfId="5741" xr:uid="{00000000-0005-0000-0000-000020010000}"/>
    <cellStyle name="Calculation 2 5 2 2 2 2 2" xfId="7526" xr:uid="{00000000-0005-0000-0000-000020010000}"/>
    <cellStyle name="Calculation 2 5 2 2 2 2 3" xfId="11876" xr:uid="{FCC67534-23DC-4744-A334-2227727D7A70}"/>
    <cellStyle name="Calculation 2 5 2 2 2 2 4" xfId="13280" xr:uid="{5C93D458-B1A5-453B-810D-99C936FBAAD6}"/>
    <cellStyle name="Calculation 2 5 2 2 2 2 5" xfId="12459" xr:uid="{AA790AC0-5724-4CBE-AC43-6EFEB2EA5F01}"/>
    <cellStyle name="Calculation 2 5 2 2 2 2 6" xfId="16294" xr:uid="{5A830420-72AB-46D6-A745-13442466A3B0}"/>
    <cellStyle name="Calculation 2 5 2 2 2 2 7" xfId="17823" xr:uid="{53B31B78-0CAF-49E8-B8B7-700BD671CFC8}"/>
    <cellStyle name="Calculation 2 5 2 2 2 2 8" xfId="19131" xr:uid="{75832BCE-D53F-484B-8223-68F046810318}"/>
    <cellStyle name="Calculation 2 5 2 2 2 2 9" xfId="13839" xr:uid="{CEF91777-96CA-4E26-B2A6-D2869E725C98}"/>
    <cellStyle name="Calculation 2 5 2 2 2 3" xfId="6630" xr:uid="{00000000-0005-0000-0000-00001F010000}"/>
    <cellStyle name="Calculation 2 5 2 2 2 4" xfId="10338" xr:uid="{AADE90A6-FA1C-4318-9BCF-4D52950F1DF9}"/>
    <cellStyle name="Calculation 2 5 2 2 2 5" xfId="7796" xr:uid="{072921C8-7EBC-4F0B-A7AF-696A9ED0BF7D}"/>
    <cellStyle name="Calculation 2 5 2 2 2 6" xfId="8039" xr:uid="{F6C210F3-2938-40B9-BF90-DA7C36FBD3A5}"/>
    <cellStyle name="Calculation 2 5 2 2 2 7" xfId="14942" xr:uid="{28C99C1E-FB1D-43FE-8B4A-4121273772A9}"/>
    <cellStyle name="Calculation 2 5 2 2 2 8" xfId="16478" xr:uid="{E8E8BA53-92CA-4C2A-9860-10671DCF9660}"/>
    <cellStyle name="Calculation 2 5 2 2 2 9" xfId="18013" xr:uid="{A44C77F9-04E4-41A2-B32C-390190F6B662}"/>
    <cellStyle name="Calculation 2 5 2 2 3" xfId="5276" xr:uid="{00000000-0005-0000-0000-000021010000}"/>
    <cellStyle name="Calculation 2 5 2 2 3 2" xfId="7061" xr:uid="{00000000-0005-0000-0000-000021010000}"/>
    <cellStyle name="Calculation 2 5 2 2 3 3" xfId="11411" xr:uid="{3067DAB4-A79C-49FC-9666-A32EB9F487BD}"/>
    <cellStyle name="Calculation 2 5 2 2 3 4" xfId="12815" xr:uid="{AB7E6B1F-A151-483A-8294-2D2E46D59456}"/>
    <cellStyle name="Calculation 2 5 2 2 3 5" xfId="13611" xr:uid="{50A4DE72-8F7F-4C19-959E-6B3915795BAF}"/>
    <cellStyle name="Calculation 2 5 2 2 3 6" xfId="15829" xr:uid="{0D371AD4-1F1F-4840-9A9D-B7AB6C6CE944}"/>
    <cellStyle name="Calculation 2 5 2 2 3 7" xfId="17358" xr:uid="{1086CB17-EF6A-4687-A17B-5468EB57A076}"/>
    <cellStyle name="Calculation 2 5 2 2 3 8" xfId="18666" xr:uid="{95610661-6C84-49D4-B5C5-64227803D92B}"/>
    <cellStyle name="Calculation 2 5 2 2 3 9" xfId="15236" xr:uid="{F764584E-75A0-491A-A975-BC5CC8775DBA}"/>
    <cellStyle name="Calculation 2 5 2 2 4" xfId="6169" xr:uid="{00000000-0005-0000-0000-00001E010000}"/>
    <cellStyle name="Calculation 2 5 2 2 5" xfId="9766" xr:uid="{8D134DB9-A69A-482B-9235-6800DAE2240D}"/>
    <cellStyle name="Calculation 2 5 2 2 6" xfId="10692" xr:uid="{4F9BBFF1-8E9B-405C-A035-A93A5AEDC284}"/>
    <cellStyle name="Calculation 2 5 2 2 7" xfId="9154" xr:uid="{97AA1CC0-567B-411E-BF7E-126DB6775CB8}"/>
    <cellStyle name="Calculation 2 5 2 2 8" xfId="10695" xr:uid="{E082D829-82E6-4C6B-AAFA-083621FB6AD9}"/>
    <cellStyle name="Calculation 2 5 2 2 9" xfId="10545" xr:uid="{B65D8C7B-8208-48F8-A450-93A8904C9E3D}"/>
    <cellStyle name="Calculation 2 5 2 3" xfId="3775" xr:uid="{00000000-0005-0000-0000-000022010000}"/>
    <cellStyle name="Calculation 2 5 2 3 10" xfId="19728" xr:uid="{C16ADCC1-BE1C-4AE4-99DD-3F7D93B9CE17}"/>
    <cellStyle name="Calculation 2 5 2 3 2" xfId="5445" xr:uid="{00000000-0005-0000-0000-000023010000}"/>
    <cellStyle name="Calculation 2 5 2 3 2 2" xfId="7230" xr:uid="{00000000-0005-0000-0000-000023010000}"/>
    <cellStyle name="Calculation 2 5 2 3 2 3" xfId="11580" xr:uid="{D190C0DA-FE98-46DE-B675-F52540E7A041}"/>
    <cellStyle name="Calculation 2 5 2 3 2 4" xfId="12984" xr:uid="{DAF3D2B3-CE43-4E15-B5E1-411A1BF32E6E}"/>
    <cellStyle name="Calculation 2 5 2 3 2 5" xfId="11001" xr:uid="{621140D6-F4A8-4159-AD3C-B745A9E72140}"/>
    <cellStyle name="Calculation 2 5 2 3 2 6" xfId="15998" xr:uid="{24A8CFAA-CD08-4273-AA8B-A761370479CD}"/>
    <cellStyle name="Calculation 2 5 2 3 2 7" xfId="17527" xr:uid="{08397031-C638-4271-ADDB-2A34C318F37B}"/>
    <cellStyle name="Calculation 2 5 2 3 2 8" xfId="18835" xr:uid="{1507D47B-DF02-410B-91F9-C91E4F1A774E}"/>
    <cellStyle name="Calculation 2 5 2 3 2 9" xfId="8901" xr:uid="{7A9B35C2-9BAE-4323-85E6-25DDE8E9E37D}"/>
    <cellStyle name="Calculation 2 5 2 3 3" xfId="6337" xr:uid="{00000000-0005-0000-0000-000022010000}"/>
    <cellStyle name="Calculation 2 5 2 3 4" xfId="9985" xr:uid="{83CC034F-D610-4971-9E00-C9847776C78B}"/>
    <cellStyle name="Calculation 2 5 2 3 5" xfId="7863" xr:uid="{93E89F21-48E1-4246-9100-FE75B1CFFDCD}"/>
    <cellStyle name="Calculation 2 5 2 3 6" xfId="8652" xr:uid="{A91DC6F7-933B-459A-A0AA-1B43F3F7B0CD}"/>
    <cellStyle name="Calculation 2 5 2 3 7" xfId="13786" xr:uid="{1FCE5CF2-6BA0-4063-BDC6-DFB747A263EE}"/>
    <cellStyle name="Calculation 2 5 2 3 8" xfId="13495" xr:uid="{871FF470-4B26-43D1-A983-269FBA367FAC}"/>
    <cellStyle name="Calculation 2 5 2 3 9" xfId="16796" xr:uid="{5E7D81A2-7DCF-4EA1-9B00-85F3DBE3CD2A}"/>
    <cellStyle name="Calculation 2 5 2 4" xfId="3952" xr:uid="{00000000-0005-0000-0000-000024010000}"/>
    <cellStyle name="Calculation 2 5 2 4 10" xfId="19272" xr:uid="{F58524B2-4D52-4954-AEC7-97CF80B577FE}"/>
    <cellStyle name="Calculation 2 5 2 4 2" xfId="5580" xr:uid="{00000000-0005-0000-0000-000025010000}"/>
    <cellStyle name="Calculation 2 5 2 4 2 2" xfId="7365" xr:uid="{00000000-0005-0000-0000-000025010000}"/>
    <cellStyle name="Calculation 2 5 2 4 2 3" xfId="11715" xr:uid="{89B6E442-67DA-4B16-A40B-7FB55EEAFC76}"/>
    <cellStyle name="Calculation 2 5 2 4 2 4" xfId="13119" xr:uid="{8F3C1A74-6B8A-47E3-837B-56D19C72734F}"/>
    <cellStyle name="Calculation 2 5 2 4 2 5" xfId="14611" xr:uid="{2D3604BD-5598-4D74-ACE9-11D907C22C74}"/>
    <cellStyle name="Calculation 2 5 2 4 2 6" xfId="16133" xr:uid="{6E9CF815-E948-449F-8F23-5F3265FAF3BE}"/>
    <cellStyle name="Calculation 2 5 2 4 2 7" xfId="17662" xr:uid="{34268813-5AAF-4AEA-BE09-12A8A5A607D7}"/>
    <cellStyle name="Calculation 2 5 2 4 2 8" xfId="18970" xr:uid="{F60F7E0B-BF74-453C-B797-C56788680BF7}"/>
    <cellStyle name="Calculation 2 5 2 4 2 9" xfId="12126" xr:uid="{BE951058-9ACE-4174-B857-D643E0A32397}"/>
    <cellStyle name="Calculation 2 5 2 4 3" xfId="6470" xr:uid="{00000000-0005-0000-0000-000024010000}"/>
    <cellStyle name="Calculation 2 5 2 4 4" xfId="10158" xr:uid="{BCB6BE73-C757-4C2D-9185-6CC157787A97}"/>
    <cellStyle name="Calculation 2 5 2 4 5" xfId="9559" xr:uid="{286513E7-DD36-4F0E-AEF3-5452A2C0BA9F}"/>
    <cellStyle name="Calculation 2 5 2 4 6" xfId="14507" xr:uid="{2B42472B-FEEB-4219-B69C-F9E7892B2DB8}"/>
    <cellStyle name="Calculation 2 5 2 4 7" xfId="12110" xr:uid="{17F20815-00A5-4084-9ACB-669112E3D174}"/>
    <cellStyle name="Calculation 2 5 2 4 8" xfId="14488" xr:uid="{61EFE19B-B959-4A49-95B5-8B82E183A2F5}"/>
    <cellStyle name="Calculation 2 5 2 4 9" xfId="9018" xr:uid="{CC50646B-E667-4943-8ECE-213567918604}"/>
    <cellStyle name="Calculation 2 5 2 5" xfId="5116" xr:uid="{00000000-0005-0000-0000-000026010000}"/>
    <cellStyle name="Calculation 2 5 2 5 2" xfId="6901" xr:uid="{00000000-0005-0000-0000-000026010000}"/>
    <cellStyle name="Calculation 2 5 2 5 3" xfId="11251" xr:uid="{67B7FB72-B1D5-44DA-B477-0D1BAECCDA79}"/>
    <cellStyle name="Calculation 2 5 2 5 4" xfId="12655" xr:uid="{0439B4C4-021D-4604-9FE7-A70F3B65F285}"/>
    <cellStyle name="Calculation 2 5 2 5 5" xfId="7872" xr:uid="{BB34EB27-BD31-42C7-9E78-02B1538F2546}"/>
    <cellStyle name="Calculation 2 5 2 5 6" xfId="15669" xr:uid="{764FC8B5-AAFF-4702-96B7-4B0F6047C11C}"/>
    <cellStyle name="Calculation 2 5 2 5 7" xfId="17198" xr:uid="{FCEA2E12-F66A-4D73-AA8A-7B8125EB8842}"/>
    <cellStyle name="Calculation 2 5 2 5 8" xfId="18506" xr:uid="{9948C7FD-FA5E-43C9-BB7C-4771684D3C77}"/>
    <cellStyle name="Calculation 2 5 2 5 9" xfId="19782" xr:uid="{00DDA725-1C17-42F1-86A6-5C1FA81B735B}"/>
    <cellStyle name="Calculation 2 5 2 6" xfId="6009" xr:uid="{00000000-0005-0000-0000-00001D010000}"/>
    <cellStyle name="Calculation 2 5 2 7" xfId="9579" xr:uid="{AE490908-ACF6-49BE-BE5C-57AB5CC46F99}"/>
    <cellStyle name="Calculation 2 5 2 8" xfId="8021" xr:uid="{49AF6AB9-EB01-49C8-A63F-F155A9114A69}"/>
    <cellStyle name="Calculation 2 5 2 9" xfId="8324" xr:uid="{F31C076F-0B49-4804-8EBB-DEBD80A07EAE}"/>
    <cellStyle name="Calculation 2 5 3" xfId="3540" xr:uid="{00000000-0005-0000-0000-000027010000}"/>
    <cellStyle name="Calculation 2 5 3 10" xfId="8974" xr:uid="{903D85EE-C3BD-4255-9C6B-2504F3E6B186}"/>
    <cellStyle name="Calculation 2 5 3 11" xfId="18344" xr:uid="{BF342B56-7564-4716-947C-87C24A594856}"/>
    <cellStyle name="Calculation 2 5 3 2" xfId="4141" xr:uid="{00000000-0005-0000-0000-000028010000}"/>
    <cellStyle name="Calculation 2 5 3 2 10" xfId="16912" xr:uid="{6CF7D23B-488F-4144-B371-9C4550CC77ED}"/>
    <cellStyle name="Calculation 2 5 3 2 2" xfId="5740" xr:uid="{00000000-0005-0000-0000-000029010000}"/>
    <cellStyle name="Calculation 2 5 3 2 2 2" xfId="7525" xr:uid="{00000000-0005-0000-0000-000029010000}"/>
    <cellStyle name="Calculation 2 5 3 2 2 3" xfId="11875" xr:uid="{5A993148-5A85-42FA-8FB2-EADAC67CCB38}"/>
    <cellStyle name="Calculation 2 5 3 2 2 4" xfId="13279" xr:uid="{5ECF23AC-1BFE-4889-A9DB-CC9EDBF75FBF}"/>
    <cellStyle name="Calculation 2 5 3 2 2 5" xfId="9609" xr:uid="{9853DA79-4E16-4B84-899A-4E3EA4F3488C}"/>
    <cellStyle name="Calculation 2 5 3 2 2 6" xfId="16293" xr:uid="{DAB42F1E-97EF-489F-84D7-20E0770DFE57}"/>
    <cellStyle name="Calculation 2 5 3 2 2 7" xfId="17822" xr:uid="{A46131E5-7CD6-4508-866A-7705B3B0C270}"/>
    <cellStyle name="Calculation 2 5 3 2 2 8" xfId="19130" xr:uid="{8EB2084E-762D-47B9-9BD3-001A8BB926B3}"/>
    <cellStyle name="Calculation 2 5 3 2 2 9" xfId="13523" xr:uid="{41262993-E570-4A67-B47E-2F2FB9CF00AC}"/>
    <cellStyle name="Calculation 2 5 3 2 3" xfId="6629" xr:uid="{00000000-0005-0000-0000-000028010000}"/>
    <cellStyle name="Calculation 2 5 3 2 4" xfId="10337" xr:uid="{F693695E-B902-49E1-AA38-48D02348A2A1}"/>
    <cellStyle name="Calculation 2 5 3 2 5" xfId="7797" xr:uid="{0703DD82-BD97-4DD6-9CBC-06F6AE5167A7}"/>
    <cellStyle name="Calculation 2 5 3 2 6" xfId="9808" xr:uid="{33993DF1-205E-487C-9FF1-234A001F8741}"/>
    <cellStyle name="Calculation 2 5 3 2 7" xfId="14941" xr:uid="{344C44CE-01FF-4D78-A64A-0E85CCE851B7}"/>
    <cellStyle name="Calculation 2 5 3 2 8" xfId="16477" xr:uid="{859E4BCB-2559-47B3-A4C5-C42050E75DB0}"/>
    <cellStyle name="Calculation 2 5 3 2 9" xfId="18012" xr:uid="{5F0C9076-1A31-4737-B478-08602C283988}"/>
    <cellStyle name="Calculation 2 5 3 3" xfId="5275" xr:uid="{00000000-0005-0000-0000-00002A010000}"/>
    <cellStyle name="Calculation 2 5 3 3 2" xfId="7060" xr:uid="{00000000-0005-0000-0000-00002A010000}"/>
    <cellStyle name="Calculation 2 5 3 3 3" xfId="11410" xr:uid="{368A1A29-F235-4AA6-BC4C-626ACE6AAED7}"/>
    <cellStyle name="Calculation 2 5 3 3 4" xfId="12814" xr:uid="{B1AB3549-72AC-440A-972C-B7E8BE6E6413}"/>
    <cellStyle name="Calculation 2 5 3 3 5" xfId="13789" xr:uid="{EE6B8074-4048-416E-AE0C-3643F802DDCC}"/>
    <cellStyle name="Calculation 2 5 3 3 6" xfId="15828" xr:uid="{6127AEB4-D262-416E-AA45-8ED00C46CE5D}"/>
    <cellStyle name="Calculation 2 5 3 3 7" xfId="17357" xr:uid="{DB21033F-3B42-418C-8B72-415608ABB0A5}"/>
    <cellStyle name="Calculation 2 5 3 3 8" xfId="18665" xr:uid="{3C1A53E5-DCE8-4520-AB5B-984D948FDE98}"/>
    <cellStyle name="Calculation 2 5 3 3 9" xfId="19310" xr:uid="{F7FC61AB-FA17-4F5C-98CE-BECBE54C3805}"/>
    <cellStyle name="Calculation 2 5 3 4" xfId="6168" xr:uid="{00000000-0005-0000-0000-000027010000}"/>
    <cellStyle name="Calculation 2 5 3 5" xfId="9765" xr:uid="{DDAF9CE0-5C99-47DB-972B-C127C1A4F9E8}"/>
    <cellStyle name="Calculation 2 5 3 6" xfId="10889" xr:uid="{0D7DDF34-21FC-42FD-A2A0-DEE353C5F17B}"/>
    <cellStyle name="Calculation 2 5 3 7" xfId="12438" xr:uid="{4FD19381-6879-40EF-9CAE-3F8F1A910601}"/>
    <cellStyle name="Calculation 2 5 3 8" xfId="10127" xr:uid="{C6DA4DFC-D498-42F5-817C-02795EBDCE57}"/>
    <cellStyle name="Calculation 2 5 3 9" xfId="14974" xr:uid="{BEF01474-01B8-4649-834F-ECEBA9E29E7F}"/>
    <cellStyle name="Calculation 2 5 4" xfId="3860" xr:uid="{00000000-0005-0000-0000-00002B010000}"/>
    <cellStyle name="Calculation 2 5 4 10" xfId="18156" xr:uid="{378751E6-915F-4077-B1C5-71407B8E8D96}"/>
    <cellStyle name="Calculation 2 5 4 2" xfId="5502" xr:uid="{00000000-0005-0000-0000-00002C010000}"/>
    <cellStyle name="Calculation 2 5 4 2 2" xfId="7287" xr:uid="{00000000-0005-0000-0000-00002C010000}"/>
    <cellStyle name="Calculation 2 5 4 2 3" xfId="11637" xr:uid="{B113AE40-C636-4B03-A187-B5DCD13C95AB}"/>
    <cellStyle name="Calculation 2 5 4 2 4" xfId="13041" xr:uid="{916C57D8-809F-47F8-9F96-F7AD63103DA3}"/>
    <cellStyle name="Calculation 2 5 4 2 5" xfId="8676" xr:uid="{A1F21ADA-2E2B-41EE-9068-FD50057E6412}"/>
    <cellStyle name="Calculation 2 5 4 2 6" xfId="16055" xr:uid="{BA364D37-6935-42F9-9BE5-EADD6CEF3149}"/>
    <cellStyle name="Calculation 2 5 4 2 7" xfId="17584" xr:uid="{51820268-DA7B-4740-B6D9-BDB4299679FC}"/>
    <cellStyle name="Calculation 2 5 4 2 8" xfId="18892" xr:uid="{B689E729-28C4-48C3-BA68-2F1C6682FF65}"/>
    <cellStyle name="Calculation 2 5 4 2 9" xfId="19836" xr:uid="{25FF4320-9FBA-4AE1-9EDF-20242CC6F8A8}"/>
    <cellStyle name="Calculation 2 5 4 3" xfId="6394" xr:uid="{00000000-0005-0000-0000-00002B010000}"/>
    <cellStyle name="Calculation 2 5 4 4" xfId="10068" xr:uid="{6EA3EB30-69A7-4CE6-A605-C1CE739BA042}"/>
    <cellStyle name="Calculation 2 5 4 5" xfId="11017" xr:uid="{88B79034-06BC-42FF-9ACE-D87374AA26CF}"/>
    <cellStyle name="Calculation 2 5 4 6" xfId="10242" xr:uid="{514AFC73-156E-47D3-9291-8D8EA18C1866}"/>
    <cellStyle name="Calculation 2 5 4 7" xfId="13995" xr:uid="{BFD06B5D-672A-4005-8D84-0988460432F1}"/>
    <cellStyle name="Calculation 2 5 4 8" xfId="15275" xr:uid="{AA23EE41-1480-4979-AEF3-4264A77C1CD4}"/>
    <cellStyle name="Calculation 2 5 4 9" xfId="16729" xr:uid="{1AA15DCA-4A76-4111-B135-1C5F4C7541D6}"/>
    <cellStyle name="Calculation 2 5 5" xfId="5046" xr:uid="{00000000-0005-0000-0000-00002D010000}"/>
    <cellStyle name="Calculation 2 5 5 2" xfId="6831" xr:uid="{00000000-0005-0000-0000-00002D010000}"/>
    <cellStyle name="Calculation 2 5 5 3" xfId="11181" xr:uid="{A6D0AEAC-2318-41FF-A167-7594B001812C}"/>
    <cellStyle name="Calculation 2 5 5 4" xfId="12585" xr:uid="{5C3BDC44-C258-4318-B6F6-B5820CA4AA56}"/>
    <cellStyle name="Calculation 2 5 5 5" xfId="8569" xr:uid="{AFC58AD3-108B-4E6B-8684-59D65D7F5831}"/>
    <cellStyle name="Calculation 2 5 5 6" xfId="15599" xr:uid="{C5B53385-E569-431F-AF29-593CB144B7ED}"/>
    <cellStyle name="Calculation 2 5 5 7" xfId="17128" xr:uid="{7DB3405E-26B5-4323-8D09-FD8938FE215F}"/>
    <cellStyle name="Calculation 2 5 5 8" xfId="18436" xr:uid="{961EEFBD-A922-4ED6-83A1-4A8FCB1EB426}"/>
    <cellStyle name="Calculation 2 5 5 9" xfId="13414" xr:uid="{3B39014A-8298-485F-9A05-1B0395C38C8A}"/>
    <cellStyle name="Calculation 2 5 6" xfId="5939" xr:uid="{00000000-0005-0000-0000-00001C010000}"/>
    <cellStyle name="Calculation 2 5 7" xfId="9498" xr:uid="{6FD505A3-7396-4ECE-A68E-1BC517855B07}"/>
    <cellStyle name="Calculation 2 5 8" xfId="8087" xr:uid="{DB30B2F4-3D54-4AD1-8409-9063565E010E}"/>
    <cellStyle name="Calculation 2 5 9" xfId="14872" xr:uid="{A4EEC1CC-7FA0-4F92-937A-C119682C255A}"/>
    <cellStyle name="Calculation 2 6" xfId="3332" xr:uid="{00000000-0005-0000-0000-00002E010000}"/>
    <cellStyle name="Calculation 2 6 10" xfId="10825" xr:uid="{B27AA95A-E9D3-4A3D-A7A7-393400F5F28C}"/>
    <cellStyle name="Calculation 2 6 11" xfId="15380" xr:uid="{FF57358F-A31F-437C-B24B-C7FBBEC4F94D}"/>
    <cellStyle name="Calculation 2 6 12" xfId="16838" xr:uid="{0EF75012-7551-4969-A6D1-AAC270F8CEF0}"/>
    <cellStyle name="Calculation 2 6 13" xfId="16876" xr:uid="{CD6DE6DD-A328-45BE-83FB-156479EBB8C8}"/>
    <cellStyle name="Calculation 2 6 2" xfId="3542" xr:uid="{00000000-0005-0000-0000-00002F010000}"/>
    <cellStyle name="Calculation 2 6 2 10" xfId="12194" xr:uid="{DA662ED0-7917-4889-B5AA-44314358BE21}"/>
    <cellStyle name="Calculation 2 6 2 11" xfId="18202" xr:uid="{C2252FDF-7267-4019-9071-12F547AE9F7C}"/>
    <cellStyle name="Calculation 2 6 2 2" xfId="4143" xr:uid="{00000000-0005-0000-0000-000030010000}"/>
    <cellStyle name="Calculation 2 6 2 2 10" xfId="16916" xr:uid="{65881342-79D1-4445-BA79-D4D117725747}"/>
    <cellStyle name="Calculation 2 6 2 2 2" xfId="5742" xr:uid="{00000000-0005-0000-0000-000031010000}"/>
    <cellStyle name="Calculation 2 6 2 2 2 2" xfId="7527" xr:uid="{00000000-0005-0000-0000-000031010000}"/>
    <cellStyle name="Calculation 2 6 2 2 2 3" xfId="11877" xr:uid="{8D4B3AAC-FF83-44DD-AB4B-9AEF4A008133}"/>
    <cellStyle name="Calculation 2 6 2 2 2 4" xfId="13281" xr:uid="{42041468-D7F3-40DC-853A-6CE4EEE756B9}"/>
    <cellStyle name="Calculation 2 6 2 2 2 5" xfId="13943" xr:uid="{6B174177-C1E9-4D5C-B0BA-513D44D1E3DA}"/>
    <cellStyle name="Calculation 2 6 2 2 2 6" xfId="16295" xr:uid="{67FE2E06-3188-42FD-9717-46D1CF2406A0}"/>
    <cellStyle name="Calculation 2 6 2 2 2 7" xfId="17824" xr:uid="{070756E4-0A8C-4573-A59F-92FC27E60842}"/>
    <cellStyle name="Calculation 2 6 2 2 2 8" xfId="19132" xr:uid="{D034C9AB-2BDD-4598-B358-659EEB90100F}"/>
    <cellStyle name="Calculation 2 6 2 2 2 9" xfId="17023" xr:uid="{9F26475A-3A89-452B-94A3-A4AE598ABAFA}"/>
    <cellStyle name="Calculation 2 6 2 2 3" xfId="6631" xr:uid="{00000000-0005-0000-0000-000030010000}"/>
    <cellStyle name="Calculation 2 6 2 2 4" xfId="10339" xr:uid="{BE6B4DD8-1249-4404-9F1D-2ACEFBF3233F}"/>
    <cellStyle name="Calculation 2 6 2 2 5" xfId="7795" xr:uid="{6144F310-3D2B-4FCB-B4A3-08F14F19A3B2}"/>
    <cellStyle name="Calculation 2 6 2 2 6" xfId="14229" xr:uid="{123154DF-D72B-4F8B-8FE5-BABEA3DCB61D}"/>
    <cellStyle name="Calculation 2 6 2 2 7" xfId="14943" xr:uid="{CAF05CE7-FF5A-4578-AD69-9D08A60E9F21}"/>
    <cellStyle name="Calculation 2 6 2 2 8" xfId="16479" xr:uid="{FA7AD257-08F6-484E-B61C-86F4B0C1FC72}"/>
    <cellStyle name="Calculation 2 6 2 2 9" xfId="18014" xr:uid="{86A2E8B5-A79E-4D47-9964-C4862B95D9F4}"/>
    <cellStyle name="Calculation 2 6 2 3" xfId="5277" xr:uid="{00000000-0005-0000-0000-000032010000}"/>
    <cellStyle name="Calculation 2 6 2 3 2" xfId="7062" xr:uid="{00000000-0005-0000-0000-000032010000}"/>
    <cellStyle name="Calculation 2 6 2 3 3" xfId="11412" xr:uid="{68DE965F-35AE-40B0-A07B-1D4EC41134B5}"/>
    <cellStyle name="Calculation 2 6 2 3 4" xfId="12816" xr:uid="{0F4054ED-07C8-4941-B3CB-0A374FEA0497}"/>
    <cellStyle name="Calculation 2 6 2 3 5" xfId="14082" xr:uid="{4D2933FE-350C-49BB-AC39-60CD780396A3}"/>
    <cellStyle name="Calculation 2 6 2 3 6" xfId="15830" xr:uid="{ADBCAD0B-077F-483B-8B9C-079061565252}"/>
    <cellStyle name="Calculation 2 6 2 3 7" xfId="17359" xr:uid="{C99F870A-7585-4E16-8115-C70B5D7D5EBB}"/>
    <cellStyle name="Calculation 2 6 2 3 8" xfId="18667" xr:uid="{B5216FB7-545C-499A-A969-FE6AC13E5D85}"/>
    <cellStyle name="Calculation 2 6 2 3 9" xfId="19820" xr:uid="{3C1C1191-763B-4F25-87EA-ADBF4CF26B84}"/>
    <cellStyle name="Calculation 2 6 2 4" xfId="6170" xr:uid="{00000000-0005-0000-0000-00002F010000}"/>
    <cellStyle name="Calculation 2 6 2 5" xfId="9767" xr:uid="{C7EA2355-2D40-40E3-B01E-00E24C08E41E}"/>
    <cellStyle name="Calculation 2 6 2 6" xfId="10378" xr:uid="{D6E75400-AEF1-41F7-80F8-6AD46E75C5FE}"/>
    <cellStyle name="Calculation 2 6 2 7" xfId="10425" xr:uid="{AD0E4743-20B1-4A48-BC48-4A6AAAFDAD0D}"/>
    <cellStyle name="Calculation 2 6 2 8" xfId="14733" xr:uid="{A5575E94-4F85-498F-8F99-E45AC3312C40}"/>
    <cellStyle name="Calculation 2 6 2 9" xfId="8541" xr:uid="{3C7D9434-F33B-4F0B-A6FD-FC19AC6FFAA6}"/>
    <cellStyle name="Calculation 2 6 3" xfId="3760" xr:uid="{00000000-0005-0000-0000-000033010000}"/>
    <cellStyle name="Calculation 2 6 3 10" xfId="18220" xr:uid="{1459D858-93AE-47EE-913A-5592203886F3}"/>
    <cellStyle name="Calculation 2 6 3 2" xfId="5431" xr:uid="{00000000-0005-0000-0000-000034010000}"/>
    <cellStyle name="Calculation 2 6 3 2 2" xfId="7216" xr:uid="{00000000-0005-0000-0000-000034010000}"/>
    <cellStyle name="Calculation 2 6 3 2 3" xfId="11566" xr:uid="{73FB73A1-2DB1-4432-A9E4-C6A046AE7E7F}"/>
    <cellStyle name="Calculation 2 6 3 2 4" xfId="12970" xr:uid="{FF4339FA-F745-4F8D-8F9B-28D98DBEA039}"/>
    <cellStyle name="Calculation 2 6 3 2 5" xfId="8544" xr:uid="{F3048780-3582-4ACB-B9C4-EFC107283DC8}"/>
    <cellStyle name="Calculation 2 6 3 2 6" xfId="15984" xr:uid="{9B02735C-6024-47EB-AA24-DCDD960B4B0D}"/>
    <cellStyle name="Calculation 2 6 3 2 7" xfId="17513" xr:uid="{0DEEC76E-0BAB-4353-A812-3EE1FF8004E8}"/>
    <cellStyle name="Calculation 2 6 3 2 8" xfId="18821" xr:uid="{E70876C5-F237-4B0B-8EA0-710F30A7456E}"/>
    <cellStyle name="Calculation 2 6 3 2 9" xfId="19904" xr:uid="{8AF6C41F-C5BB-4CBD-8185-853EF6D214BC}"/>
    <cellStyle name="Calculation 2 6 3 3" xfId="6323" xr:uid="{00000000-0005-0000-0000-000033010000}"/>
    <cellStyle name="Calculation 2 6 3 4" xfId="9970" xr:uid="{5E95CB45-9BEA-488E-8FF6-1066F29B13BB}"/>
    <cellStyle name="Calculation 2 6 3 5" xfId="7878" xr:uid="{12442709-3E47-41C6-B478-E4759E1D39B6}"/>
    <cellStyle name="Calculation 2 6 3 6" xfId="12231" xr:uid="{ACD7D296-A8F7-4549-9D61-17CE161449CA}"/>
    <cellStyle name="Calculation 2 6 3 7" xfId="14784" xr:uid="{79A16A44-DD84-4435-8C7F-FF1A3FBDCBEF}"/>
    <cellStyle name="Calculation 2 6 3 8" xfId="15506" xr:uid="{D7D5B03E-7291-4689-A821-5BCB9FFB680D}"/>
    <cellStyle name="Calculation 2 6 3 9" xfId="16718" xr:uid="{098D896D-74D1-4350-9328-B247CB6FCB82}"/>
    <cellStyle name="Calculation 2 6 4" xfId="3937" xr:uid="{00000000-0005-0000-0000-000035010000}"/>
    <cellStyle name="Calculation 2 6 4 10" xfId="8929" xr:uid="{D49CB043-AFFB-4EC2-A038-F760BF95CBEB}"/>
    <cellStyle name="Calculation 2 6 4 2" xfId="5566" xr:uid="{00000000-0005-0000-0000-000036010000}"/>
    <cellStyle name="Calculation 2 6 4 2 2" xfId="7351" xr:uid="{00000000-0005-0000-0000-000036010000}"/>
    <cellStyle name="Calculation 2 6 4 2 3" xfId="11701" xr:uid="{1690EABB-E4DD-4F26-A070-F7DE0F21DCF1}"/>
    <cellStyle name="Calculation 2 6 4 2 4" xfId="13105" xr:uid="{47B8A1F4-8242-4541-A69C-823600382E4E}"/>
    <cellStyle name="Calculation 2 6 4 2 5" xfId="8145" xr:uid="{DBEF383E-5E95-4F01-B0E6-DD9BB620DEEA}"/>
    <cellStyle name="Calculation 2 6 4 2 6" xfId="16119" xr:uid="{96B53FDB-AF36-4AC9-A4BB-5E9C6303CB02}"/>
    <cellStyle name="Calculation 2 6 4 2 7" xfId="17648" xr:uid="{0154B0B5-17D4-4F5A-A7F0-088D822F102D}"/>
    <cellStyle name="Calculation 2 6 4 2 8" xfId="18956" xr:uid="{DA178C08-D2D9-4F60-9992-51A8DE77F0BA}"/>
    <cellStyle name="Calculation 2 6 4 2 9" xfId="19414" xr:uid="{91AAFBDA-BD36-4AAD-9528-B1A4B24A4E1F}"/>
    <cellStyle name="Calculation 2 6 4 3" xfId="6456" xr:uid="{00000000-0005-0000-0000-000035010000}"/>
    <cellStyle name="Calculation 2 6 4 4" xfId="10143" xr:uid="{B90E8FCF-9294-4833-85DD-FE702B71D6EC}"/>
    <cellStyle name="Calculation 2 6 4 5" xfId="10654" xr:uid="{71027933-B196-47CC-A69D-ACEF5B7EE8F7}"/>
    <cellStyle name="Calculation 2 6 4 6" xfId="12456" xr:uid="{763C8806-DC83-4977-8F83-F23C8BEAE8E6}"/>
    <cellStyle name="Calculation 2 6 4 7" xfId="13595" xr:uid="{D4B88EC9-9678-40C2-8D7D-3F3F4243586B}"/>
    <cellStyle name="Calculation 2 6 4 8" xfId="8400" xr:uid="{7D8B04C3-3AD8-407F-8246-4F04EC30752C}"/>
    <cellStyle name="Calculation 2 6 4 9" xfId="8153" xr:uid="{C952F4C0-D06C-44A5-95A7-B4B64A4A7B8F}"/>
    <cellStyle name="Calculation 2 6 5" xfId="5102" xr:uid="{00000000-0005-0000-0000-000037010000}"/>
    <cellStyle name="Calculation 2 6 5 2" xfId="6887" xr:uid="{00000000-0005-0000-0000-000037010000}"/>
    <cellStyle name="Calculation 2 6 5 3" xfId="11237" xr:uid="{2A93DFD1-CC7B-4438-8B3F-93B938F8B77F}"/>
    <cellStyle name="Calculation 2 6 5 4" xfId="12641" xr:uid="{B7DF6A5A-0E2C-4BBC-B183-DB878464A637}"/>
    <cellStyle name="Calculation 2 6 5 5" xfId="10626" xr:uid="{38C196B5-AB96-45BE-B696-7A2981980B48}"/>
    <cellStyle name="Calculation 2 6 5 6" xfId="15655" xr:uid="{05BC1F77-A39F-4BF2-A1F0-4E2CA5D0E28E}"/>
    <cellStyle name="Calculation 2 6 5 7" xfId="17184" xr:uid="{556D9D7D-9D24-43CC-8957-9EFBA92332D9}"/>
    <cellStyle name="Calculation 2 6 5 8" xfId="18492" xr:uid="{0B277D1A-83D7-4FA9-A8CE-DEE13A06752B}"/>
    <cellStyle name="Calculation 2 6 5 9" xfId="19959" xr:uid="{F67153FE-AF35-4FCF-AE0C-398C76D532E4}"/>
    <cellStyle name="Calculation 2 6 6" xfId="5995" xr:uid="{00000000-0005-0000-0000-00002E010000}"/>
    <cellStyle name="Calculation 2 6 7" xfId="9564" xr:uid="{AFFD45FA-E785-40AC-AEAD-963C0D548340}"/>
    <cellStyle name="Calculation 2 6 8" xfId="8036" xr:uid="{15242311-04F8-424B-8EDE-888471125EF7}"/>
    <cellStyle name="Calculation 2 6 9" xfId="14196" xr:uid="{251B52B7-98AB-4295-86FB-1244E52F5ABB}"/>
    <cellStyle name="Calculation 2 7" xfId="3462" xr:uid="{00000000-0005-0000-0000-000038010000}"/>
    <cellStyle name="Calculation 2 7 10" xfId="16817" xr:uid="{71D96AA5-1F2D-40AF-80F7-ABAF0F57531C}"/>
    <cellStyle name="Calculation 2 7 11" xfId="14639" xr:uid="{B749870C-C7E1-4FCA-A954-CF24C674AA2A}"/>
    <cellStyle name="Calculation 2 7 2" xfId="4063" xr:uid="{00000000-0005-0000-0000-000039010000}"/>
    <cellStyle name="Calculation 2 7 2 10" xfId="8426" xr:uid="{4244B07A-7079-4F99-9ED5-A316963E9BA8}"/>
    <cellStyle name="Calculation 2 7 2 2" xfId="5663" xr:uid="{00000000-0005-0000-0000-00003A010000}"/>
    <cellStyle name="Calculation 2 7 2 2 2" xfId="7448" xr:uid="{00000000-0005-0000-0000-00003A010000}"/>
    <cellStyle name="Calculation 2 7 2 2 3" xfId="11798" xr:uid="{10E74552-A8D2-48D7-9F29-5920F7E30486}"/>
    <cellStyle name="Calculation 2 7 2 2 4" xfId="13202" xr:uid="{8D038CBA-05BA-4B03-8E3A-F3D7E3942A97}"/>
    <cellStyle name="Calculation 2 7 2 2 5" xfId="11096" xr:uid="{D9492CE7-D192-4229-955E-FBEA2A62B99B}"/>
    <cellStyle name="Calculation 2 7 2 2 6" xfId="16216" xr:uid="{F950A2EF-8D50-4AB5-BFC4-6914A0B044D7}"/>
    <cellStyle name="Calculation 2 7 2 2 7" xfId="17745" xr:uid="{1EAAAC7E-1106-4D89-9B35-9B308D8386F9}"/>
    <cellStyle name="Calculation 2 7 2 2 8" xfId="19053" xr:uid="{013FA211-D91B-469C-907D-763B6BCA359E}"/>
    <cellStyle name="Calculation 2 7 2 2 9" xfId="16706" xr:uid="{DD0655C8-CE0F-413F-ACD9-0689F89B3514}"/>
    <cellStyle name="Calculation 2 7 2 3" xfId="6552" xr:uid="{00000000-0005-0000-0000-000039010000}"/>
    <cellStyle name="Calculation 2 7 2 4" xfId="10265" xr:uid="{250A7D62-EE88-4A28-A819-54D57BA7ABC5}"/>
    <cellStyle name="Calculation 2 7 2 5" xfId="10809" xr:uid="{6F69D365-F096-4BF4-9088-39CC7D32AE64}"/>
    <cellStyle name="Calculation 2 7 2 6" xfId="9066" xr:uid="{E688B111-1E9D-41F3-95E2-32B64E193C68}"/>
    <cellStyle name="Calculation 2 7 2 7" xfId="10241" xr:uid="{501AB977-3E13-4C50-839F-1582185C756D}"/>
    <cellStyle name="Calculation 2 7 2 8" xfId="12115" xr:uid="{72E6C23F-59B0-4A62-B84B-CACACD61DF0C}"/>
    <cellStyle name="Calculation 2 7 2 9" xfId="14619" xr:uid="{144A29AC-6BA7-44E5-BE3D-E94B69CB8F36}"/>
    <cellStyle name="Calculation 2 7 3" xfId="5198" xr:uid="{00000000-0005-0000-0000-00003B010000}"/>
    <cellStyle name="Calculation 2 7 3 2" xfId="6983" xr:uid="{00000000-0005-0000-0000-00003B010000}"/>
    <cellStyle name="Calculation 2 7 3 3" xfId="11333" xr:uid="{42571C53-0AAC-4390-B548-286A3BE8518B}"/>
    <cellStyle name="Calculation 2 7 3 4" xfId="12737" xr:uid="{6B832B3F-AE4C-4600-BB3E-F5E2DF9EF7CA}"/>
    <cellStyle name="Calculation 2 7 3 5" xfId="9183" xr:uid="{9C9B8DCF-F8E3-4B23-A0A9-E8B5B23F7031}"/>
    <cellStyle name="Calculation 2 7 3 6" xfId="15751" xr:uid="{F27C7F97-88CB-4CB0-8D16-A24E22B1D1A4}"/>
    <cellStyle name="Calculation 2 7 3 7" xfId="17280" xr:uid="{0C1B5C05-021F-4D9F-A8F2-2EDA29B08B3D}"/>
    <cellStyle name="Calculation 2 7 3 8" xfId="18588" xr:uid="{4C9F1D8A-BC5A-483D-8B46-9378FC06B659}"/>
    <cellStyle name="Calculation 2 7 3 9" xfId="8858" xr:uid="{0DFC68EF-8E85-474A-B6B8-30A244241C45}"/>
    <cellStyle name="Calculation 2 7 4" xfId="6091" xr:uid="{00000000-0005-0000-0000-000038010000}"/>
    <cellStyle name="Calculation 2 7 5" xfId="9689" xr:uid="{C32A40BB-1BEC-4679-937A-963557D053E9}"/>
    <cellStyle name="Calculation 2 7 6" xfId="7922" xr:uid="{1094F675-BEAC-4452-9618-04F5E60DA59C}"/>
    <cellStyle name="Calculation 2 7 7" xfId="14569" xr:uid="{25CF7289-07FD-4FBD-BAFF-7CAE4E3916DA}"/>
    <cellStyle name="Calculation 2 7 8" xfId="14775" xr:uid="{581D9A77-1AEA-4A86-AC38-3AB4A27AD580}"/>
    <cellStyle name="Calculation 2 7 9" xfId="13527" xr:uid="{CF4BBC47-716F-4880-9CC6-5369CAFC8B78}"/>
    <cellStyle name="Calculation 2 8" xfId="3448" xr:uid="{00000000-0005-0000-0000-00003C010000}"/>
    <cellStyle name="Calculation 2 8 10" xfId="15250" xr:uid="{CEF7C77E-A3DC-4D8C-A2E9-B4493C680CE7}"/>
    <cellStyle name="Calculation 2 8 11" xfId="12301" xr:uid="{BE257190-9EF9-46FC-8F2D-B3A9A5838B9E}"/>
    <cellStyle name="Calculation 2 8 2" xfId="4049" xr:uid="{00000000-0005-0000-0000-00003D010000}"/>
    <cellStyle name="Calculation 2 8 2 10" xfId="20005" xr:uid="{EED00D70-990E-4584-AB5D-3C2D1F2524F6}"/>
    <cellStyle name="Calculation 2 8 2 2" xfId="5649" xr:uid="{00000000-0005-0000-0000-00003E010000}"/>
    <cellStyle name="Calculation 2 8 2 2 2" xfId="7434" xr:uid="{00000000-0005-0000-0000-00003E010000}"/>
    <cellStyle name="Calculation 2 8 2 2 3" xfId="11784" xr:uid="{FD7F520B-EABF-47FE-B76A-B127334DE794}"/>
    <cellStyle name="Calculation 2 8 2 2 4" xfId="13188" xr:uid="{C2A0B23B-F45B-4EF6-A0DC-9FDEF6A2F799}"/>
    <cellStyle name="Calculation 2 8 2 2 5" xfId="13454" xr:uid="{F4E13D92-653F-46BD-8055-56EB1C19F446}"/>
    <cellStyle name="Calculation 2 8 2 2 6" xfId="16202" xr:uid="{55E528FF-55F4-4A01-B4AB-08CEA8AA95B2}"/>
    <cellStyle name="Calculation 2 8 2 2 7" xfId="17731" xr:uid="{106C72D6-01DB-4E92-B63A-8AAECD7BBA42}"/>
    <cellStyle name="Calculation 2 8 2 2 8" xfId="19039" xr:uid="{0234F707-6691-47BE-BB36-72BF368DAA11}"/>
    <cellStyle name="Calculation 2 8 2 2 9" xfId="19307" xr:uid="{4313F422-C37E-438C-B046-ACB43D5C87F6}"/>
    <cellStyle name="Calculation 2 8 2 3" xfId="6538" xr:uid="{00000000-0005-0000-0000-00003D010000}"/>
    <cellStyle name="Calculation 2 8 2 4" xfId="10251" xr:uid="{BA47EBBD-A1B1-4086-A595-BC9305120A47}"/>
    <cellStyle name="Calculation 2 8 2 5" xfId="10871" xr:uid="{0DD7A828-A079-4E64-8DB5-36A32BA5F53A}"/>
    <cellStyle name="Calculation 2 8 2 6" xfId="12426" xr:uid="{4B34844A-2A00-4E0C-BECA-0F965F4F214A}"/>
    <cellStyle name="Calculation 2 8 2 7" xfId="14073" xr:uid="{CFAA314F-A25B-407B-8485-E8E3188810F9}"/>
    <cellStyle name="Calculation 2 8 2 8" xfId="10994" xr:uid="{8963D231-FD17-44E7-A20A-86EBC571A62E}"/>
    <cellStyle name="Calculation 2 8 2 9" xfId="14394" xr:uid="{15095917-BB19-4787-96F0-99B3053FF5A5}"/>
    <cellStyle name="Calculation 2 8 3" xfId="5184" xr:uid="{00000000-0005-0000-0000-00003F010000}"/>
    <cellStyle name="Calculation 2 8 3 2" xfId="6969" xr:uid="{00000000-0005-0000-0000-00003F010000}"/>
    <cellStyle name="Calculation 2 8 3 3" xfId="11319" xr:uid="{CD1A1856-BCC1-47F2-A281-3F87E5AEA715}"/>
    <cellStyle name="Calculation 2 8 3 4" xfId="12723" xr:uid="{C1B6F697-CCF5-45DD-89F6-2A1613A59C69}"/>
    <cellStyle name="Calculation 2 8 3 5" xfId="14130" xr:uid="{5479ED0D-79CB-4AEA-9D7E-DBF050EA379D}"/>
    <cellStyle name="Calculation 2 8 3 6" xfId="15737" xr:uid="{6986B337-9523-40CC-BE30-91A20F11BD66}"/>
    <cellStyle name="Calculation 2 8 3 7" xfId="17266" xr:uid="{0272283A-B78D-4E9C-A85F-159A8075BF26}"/>
    <cellStyle name="Calculation 2 8 3 8" xfId="18574" xr:uid="{F4C308A1-84C8-4A7C-ABC6-86D2A557623B}"/>
    <cellStyle name="Calculation 2 8 3 9" xfId="9797" xr:uid="{5A797399-9A94-4515-8EE0-333D6FEFB398}"/>
    <cellStyle name="Calculation 2 8 4" xfId="6077" xr:uid="{00000000-0005-0000-0000-00003C010000}"/>
    <cellStyle name="Calculation 2 8 5" xfId="9675" xr:uid="{2B32AD96-B0FC-4BE5-A03B-17B535727EBD}"/>
    <cellStyle name="Calculation 2 8 6" xfId="7935" xr:uid="{24D6A42B-A2C1-4B43-8749-FB58E3E83FE0}"/>
    <cellStyle name="Calculation 2 8 7" xfId="8635" xr:uid="{B139F44F-28AA-496E-A3DF-B16823F6CF07}"/>
    <cellStyle name="Calculation 2 8 8" xfId="14667" xr:uid="{DC3E8630-4578-47B9-A98E-CDFCF99F869C}"/>
    <cellStyle name="Calculation 2 8 9" xfId="10416" xr:uid="{B1590C2D-060F-4F2E-A376-1599E08F3C87}"/>
    <cellStyle name="Calculation 2 9" xfId="3442" xr:uid="{00000000-0005-0000-0000-000040010000}"/>
    <cellStyle name="Calculation 2 9 10" xfId="17041" xr:uid="{A864A18C-3BEC-4FF0-8222-5FE2926AE37D}"/>
    <cellStyle name="Calculation 2 9 11" xfId="8178" xr:uid="{11DCFEFD-4206-40FD-B4B9-A5598F7EADF7}"/>
    <cellStyle name="Calculation 2 9 2" xfId="4043" xr:uid="{00000000-0005-0000-0000-000041010000}"/>
    <cellStyle name="Calculation 2 9 2 10" xfId="19968" xr:uid="{F3140F3B-6271-48D5-9F81-96F2AFFD70C2}"/>
    <cellStyle name="Calculation 2 9 2 2" xfId="5643" xr:uid="{00000000-0005-0000-0000-000042010000}"/>
    <cellStyle name="Calculation 2 9 2 2 2" xfId="7428" xr:uid="{00000000-0005-0000-0000-000042010000}"/>
    <cellStyle name="Calculation 2 9 2 2 3" xfId="11778" xr:uid="{B6A397CA-3B3D-47E6-AEF1-DFCE60AD2DB9}"/>
    <cellStyle name="Calculation 2 9 2 2 4" xfId="13182" xr:uid="{14F15AF1-CE0F-478D-A36A-A991F8680F94}"/>
    <cellStyle name="Calculation 2 9 2 2 5" xfId="10895" xr:uid="{E8C34626-F5C3-456A-AA5C-4C7C37DE7D69}"/>
    <cellStyle name="Calculation 2 9 2 2 6" xfId="16196" xr:uid="{633B389E-BF0E-425B-8DE0-DE215412B561}"/>
    <cellStyle name="Calculation 2 9 2 2 7" xfId="17725" xr:uid="{9E16ACC2-DA28-4F8B-9A49-BA9CD2B86434}"/>
    <cellStyle name="Calculation 2 9 2 2 8" xfId="19033" xr:uid="{123D9078-F14B-46DA-9BB5-887D90EE2CA1}"/>
    <cellStyle name="Calculation 2 9 2 2 9" xfId="19340" xr:uid="{A97AC0A0-E49C-458D-892C-ECCAC98BBE0E}"/>
    <cellStyle name="Calculation 2 9 2 3" xfId="6532" xr:uid="{00000000-0005-0000-0000-000041010000}"/>
    <cellStyle name="Calculation 2 9 2 4" xfId="10245" xr:uid="{8223C166-AFFA-4BCB-BB46-2C5339A0A595}"/>
    <cellStyle name="Calculation 2 9 2 5" xfId="10620" xr:uid="{1A84B3E1-990D-4C04-ACBA-1D326BA343A1}"/>
    <cellStyle name="Calculation 2 9 2 6" xfId="12129" xr:uid="{76F97557-11ED-43D4-A0AE-28B6DBC0A85C}"/>
    <cellStyle name="Calculation 2 9 2 7" xfId="13907" xr:uid="{D36A3F61-A9DE-45EA-8C66-5C711655F022}"/>
    <cellStyle name="Calculation 2 9 2 8" xfId="8402" xr:uid="{FC475FB6-8614-4C9F-A3E9-C2F923AEF21C}"/>
    <cellStyle name="Calculation 2 9 2 9" xfId="8797" xr:uid="{655BCA09-B0AE-4101-B39F-9895297BD76E}"/>
    <cellStyle name="Calculation 2 9 3" xfId="5178" xr:uid="{00000000-0005-0000-0000-000043010000}"/>
    <cellStyle name="Calculation 2 9 3 2" xfId="6963" xr:uid="{00000000-0005-0000-0000-000043010000}"/>
    <cellStyle name="Calculation 2 9 3 3" xfId="11313" xr:uid="{3FA8E731-27AF-42E9-A4F6-E4E2F31C765C}"/>
    <cellStyle name="Calculation 2 9 3 4" xfId="12717" xr:uid="{49C6087F-61D8-468B-B186-63907BF01E6F}"/>
    <cellStyle name="Calculation 2 9 3 5" xfId="10223" xr:uid="{95AA0AC5-CAD3-4280-9B3A-DE78B6D08E7A}"/>
    <cellStyle name="Calculation 2 9 3 6" xfId="15731" xr:uid="{3A7D13CC-5A40-4515-8610-9A5D82BEFECA}"/>
    <cellStyle name="Calculation 2 9 3 7" xfId="17260" xr:uid="{D86F0C6D-1F61-4AB8-9043-1A0F1A270D9C}"/>
    <cellStyle name="Calculation 2 9 3 8" xfId="18568" xr:uid="{844814F2-5E0F-488D-AEA4-AB932EBB7BD5}"/>
    <cellStyle name="Calculation 2 9 3 9" xfId="19768" xr:uid="{F549C68C-CE3C-4F86-8211-CD98AD886FB1}"/>
    <cellStyle name="Calculation 2 9 4" xfId="6071" xr:uid="{00000000-0005-0000-0000-000040010000}"/>
    <cellStyle name="Calculation 2 9 5" xfId="9669" xr:uid="{FC828DD0-7866-46EE-AC97-EFC04AFA1907}"/>
    <cellStyle name="Calculation 2 9 6" xfId="10507" xr:uid="{B53B8A43-C17F-430A-B6BB-456417FBEA8C}"/>
    <cellStyle name="Calculation 2 9 7" xfId="8578" xr:uid="{7DB1DEB7-041B-451A-A5D4-B1B9BDD0937D}"/>
    <cellStyle name="Calculation 2 9 8" xfId="14083" xr:uid="{A96E97F2-7295-461A-974B-C561A726E051}"/>
    <cellStyle name="Calculation 2 9 9" xfId="15413" xr:uid="{136C5F7D-EE5D-4E99-B4B7-6DBC8A5F2319}"/>
    <cellStyle name="Calculation 3" xfId="146" xr:uid="{00000000-0005-0000-0000-000062000000}"/>
    <cellStyle name="Calculation 3 10" xfId="3493" xr:uid="{00000000-0005-0000-0000-000045010000}"/>
    <cellStyle name="Calculation 3 10 10" xfId="16880" xr:uid="{489AA75D-BCA9-4FDB-8D8E-3EB3731B1ADE}"/>
    <cellStyle name="Calculation 3 10 11" xfId="19603" xr:uid="{C2334418-1C4E-4079-9222-E7F27F48D6C2}"/>
    <cellStyle name="Calculation 3 10 2" xfId="4094" xr:uid="{00000000-0005-0000-0000-000046010000}"/>
    <cellStyle name="Calculation 3 10 2 10" xfId="19849" xr:uid="{03F6E679-7F96-4285-8F15-F798B8B0AB19}"/>
    <cellStyle name="Calculation 3 10 2 2" xfId="5693" xr:uid="{00000000-0005-0000-0000-000047010000}"/>
    <cellStyle name="Calculation 3 10 2 2 2" xfId="7478" xr:uid="{00000000-0005-0000-0000-000047010000}"/>
    <cellStyle name="Calculation 3 10 2 2 3" xfId="11828" xr:uid="{C826DBA8-AD9B-4A05-B524-8CB4010C945F}"/>
    <cellStyle name="Calculation 3 10 2 2 4" xfId="13232" xr:uid="{92683991-AD07-4530-8657-B5945E2FCCED}"/>
    <cellStyle name="Calculation 3 10 2 2 5" xfId="14336" xr:uid="{C62374BF-BCB8-45BE-9E4F-ED5805F51129}"/>
    <cellStyle name="Calculation 3 10 2 2 6" xfId="16246" xr:uid="{BCF2DEE7-35FE-4F63-9703-6855E7386B1B}"/>
    <cellStyle name="Calculation 3 10 2 2 7" xfId="17775" xr:uid="{EDAA05F3-D83F-4A2B-B732-8E7F66A3BF03}"/>
    <cellStyle name="Calculation 3 10 2 2 8" xfId="19083" xr:uid="{800349D9-8D7D-41E1-B54E-2B2BC1B06646}"/>
    <cellStyle name="Calculation 3 10 2 2 9" xfId="19568" xr:uid="{B222623D-A1AE-4CAB-9082-B2399DB5FA0D}"/>
    <cellStyle name="Calculation 3 10 2 3" xfId="6582" xr:uid="{00000000-0005-0000-0000-000046010000}"/>
    <cellStyle name="Calculation 3 10 2 4" xfId="10293" xr:uid="{342D144E-A118-4659-9B9C-ADB1CDB88756}"/>
    <cellStyle name="Calculation 3 10 2 5" xfId="7844" xr:uid="{26B9D95F-77F6-4DC8-BD41-685EA43A34AF}"/>
    <cellStyle name="Calculation 3 10 2 6" xfId="14069" xr:uid="{E5CDB7A8-4E89-4254-9A08-01D53A661E37}"/>
    <cellStyle name="Calculation 3 10 2 7" xfId="10549" xr:uid="{C89BF97E-D558-449F-BC7E-0CB2A849F1D7}"/>
    <cellStyle name="Calculation 3 10 2 8" xfId="9205" xr:uid="{B7A8987A-5950-43B0-AD3E-D3EE67B1B912}"/>
    <cellStyle name="Calculation 3 10 2 9" xfId="17965" xr:uid="{E96FD5DA-EAA6-4E86-B45F-0F8741ABA4DB}"/>
    <cellStyle name="Calculation 3 10 3" xfId="5228" xr:uid="{00000000-0005-0000-0000-000048010000}"/>
    <cellStyle name="Calculation 3 10 3 2" xfId="7013" xr:uid="{00000000-0005-0000-0000-000048010000}"/>
    <cellStyle name="Calculation 3 10 3 3" xfId="11363" xr:uid="{5ED2F83E-667D-4392-A9E5-A42250FFFC4F}"/>
    <cellStyle name="Calculation 3 10 3 4" xfId="12767" xr:uid="{F960BCAE-455A-473E-84C2-8BA4EB8A4EC5}"/>
    <cellStyle name="Calculation 3 10 3 5" xfId="13996" xr:uid="{6C9540B9-FE16-48BB-8DBC-56ECAC045F2A}"/>
    <cellStyle name="Calculation 3 10 3 6" xfId="15781" xr:uid="{66E29BC2-831C-4142-A446-80C06C8EDA1E}"/>
    <cellStyle name="Calculation 3 10 3 7" xfId="17310" xr:uid="{96B70198-D2BB-4014-8F74-6B9F5CB52176}"/>
    <cellStyle name="Calculation 3 10 3 8" xfId="18618" xr:uid="{090EA81D-0B62-41E9-AD81-DF7A4E5199DE}"/>
    <cellStyle name="Calculation 3 10 3 9" xfId="15396" xr:uid="{3C5C438B-BAE0-4C65-B0DA-075917848B64}"/>
    <cellStyle name="Calculation 3 10 4" xfId="6121" xr:uid="{00000000-0005-0000-0000-000045010000}"/>
    <cellStyle name="Calculation 3 10 5" xfId="9720" xr:uid="{D31CBF05-75E6-44A4-AEE6-4A279760365F}"/>
    <cellStyle name="Calculation 3 10 6" xfId="10595" xr:uid="{36DD96B3-390C-43E1-AE4A-BC153B1DAC2F}"/>
    <cellStyle name="Calculation 3 10 7" xfId="14200" xr:uid="{08656A3D-74B9-4EE0-A152-00ABCF1252CB}"/>
    <cellStyle name="Calculation 3 10 8" xfId="12135" xr:uid="{7709CE2A-B4CF-47E3-B288-B0A956D8B716}"/>
    <cellStyle name="Calculation 3 10 9" xfId="15158" xr:uid="{97794017-4BD7-4F75-BF25-D47E4010163E}"/>
    <cellStyle name="Calculation 3 11" xfId="3454" xr:uid="{00000000-0005-0000-0000-000049010000}"/>
    <cellStyle name="Calculation 3 11 10" xfId="16728" xr:uid="{911CFF4F-1C60-4565-B6FF-280F4CF0FCBD}"/>
    <cellStyle name="Calculation 3 11 11" xfId="19396" xr:uid="{64461588-B1A5-4445-9CA3-CC7C12AA279A}"/>
    <cellStyle name="Calculation 3 11 2" xfId="4055" xr:uid="{00000000-0005-0000-0000-00004A010000}"/>
    <cellStyle name="Calculation 3 11 2 10" xfId="16716" xr:uid="{95F01F76-4C31-4096-91A2-A65206030DC1}"/>
    <cellStyle name="Calculation 3 11 2 2" xfId="5655" xr:uid="{00000000-0005-0000-0000-00004B010000}"/>
    <cellStyle name="Calculation 3 11 2 2 2" xfId="7440" xr:uid="{00000000-0005-0000-0000-00004B010000}"/>
    <cellStyle name="Calculation 3 11 2 2 3" xfId="11790" xr:uid="{9C214F22-4BB2-486D-8B91-19D83BC777E1}"/>
    <cellStyle name="Calculation 3 11 2 2 4" xfId="13194" xr:uid="{718A564A-181D-425C-B131-DA6E2D3B9CC1}"/>
    <cellStyle name="Calculation 3 11 2 2 5" xfId="13432" xr:uid="{E7AB5863-90BC-42C2-AFC6-B04DEF849171}"/>
    <cellStyle name="Calculation 3 11 2 2 6" xfId="16208" xr:uid="{23AE363B-11F4-4FF8-A197-8C18D2558FCD}"/>
    <cellStyle name="Calculation 3 11 2 2 7" xfId="17737" xr:uid="{344D2BFF-88AE-40E9-B93D-E4EEEA954267}"/>
    <cellStyle name="Calculation 3 11 2 2 8" xfId="19045" xr:uid="{B9992E9F-5EFE-433B-B59B-4AEB1833B1F1}"/>
    <cellStyle name="Calculation 3 11 2 2 9" xfId="9214" xr:uid="{7A40A4CA-1426-40E6-A09D-C561D8EA9494}"/>
    <cellStyle name="Calculation 3 11 2 3" xfId="6544" xr:uid="{00000000-0005-0000-0000-00004A010000}"/>
    <cellStyle name="Calculation 3 11 2 4" xfId="10257" xr:uid="{AB51A1D6-D130-4467-9778-01A97FB9A065}"/>
    <cellStyle name="Calculation 3 11 2 5" xfId="10929" xr:uid="{7E4836EF-AFC6-4C75-81C5-D6D708C8C833}"/>
    <cellStyle name="Calculation 3 11 2 6" xfId="14183" xr:uid="{D33F4A8B-BCC9-4E10-833D-03EF0D35E2B7}"/>
    <cellStyle name="Calculation 3 11 2 7" xfId="14758" xr:uid="{04FDE4D9-8E0F-4732-92F5-14BAA055777B}"/>
    <cellStyle name="Calculation 3 11 2 8" xfId="10841" xr:uid="{B13C29C4-27E4-444A-A784-466A84A1C17B}"/>
    <cellStyle name="Calculation 3 11 2 9" xfId="9302" xr:uid="{599A4977-AD90-4404-9410-9EB4EF2FA1A5}"/>
    <cellStyle name="Calculation 3 11 3" xfId="5190" xr:uid="{00000000-0005-0000-0000-00004C010000}"/>
    <cellStyle name="Calculation 3 11 3 2" xfId="6975" xr:uid="{00000000-0005-0000-0000-00004C010000}"/>
    <cellStyle name="Calculation 3 11 3 3" xfId="11325" xr:uid="{25EF4694-F42F-401A-BC9A-2FCAA13CCA61}"/>
    <cellStyle name="Calculation 3 11 3 4" xfId="12729" xr:uid="{E0B2D6AC-A6A5-450C-A1F2-EDE734D91616}"/>
    <cellStyle name="Calculation 3 11 3 5" xfId="10775" xr:uid="{12A51F1B-71C7-4B6E-8562-91196F2E2CFB}"/>
    <cellStyle name="Calculation 3 11 3 6" xfId="15743" xr:uid="{5A333902-2474-4499-9C72-014A1458D033}"/>
    <cellStyle name="Calculation 3 11 3 7" xfId="17272" xr:uid="{FA0D6B57-A23C-4FEF-94FA-7F6EE144CB83}"/>
    <cellStyle name="Calculation 3 11 3 8" xfId="18580" xr:uid="{44A1B43E-1A9C-4579-9666-60CD8A0A1377}"/>
    <cellStyle name="Calculation 3 11 3 9" xfId="19337" xr:uid="{43AC3EE6-EA21-41DD-ADF0-C0FAC1477093}"/>
    <cellStyle name="Calculation 3 11 4" xfId="6083" xr:uid="{00000000-0005-0000-0000-000049010000}"/>
    <cellStyle name="Calculation 3 11 5" xfId="9681" xr:uid="{F2E7E100-9624-4863-BAA2-8C23ED99E2DC}"/>
    <cellStyle name="Calculation 3 11 6" xfId="7930" xr:uid="{AA01C71F-ACEF-4133-813D-C3D4D9D4FA1F}"/>
    <cellStyle name="Calculation 3 11 7" xfId="8493" xr:uid="{A1BAAA72-3C19-4F5F-A71C-421495DC8CD0}"/>
    <cellStyle name="Calculation 3 11 8" xfId="14132" xr:uid="{4DE43914-1EE7-4C24-AE8F-8303F705A38F}"/>
    <cellStyle name="Calculation 3 11 9" xfId="15289" xr:uid="{6C544874-4790-486C-88F9-A773B298066C}"/>
    <cellStyle name="Calculation 3 12" xfId="3508" xr:uid="{00000000-0005-0000-0000-00004D010000}"/>
    <cellStyle name="Calculation 3 12 10" xfId="15448" xr:uid="{CA341ABD-5E66-4162-9DC7-B485C0EF26D6}"/>
    <cellStyle name="Calculation 3 12 11" xfId="18318" xr:uid="{9E75E81F-DD47-4348-A503-38C7CB53CBA4}"/>
    <cellStyle name="Calculation 3 12 2" xfId="4109" xr:uid="{00000000-0005-0000-0000-00004E010000}"/>
    <cellStyle name="Calculation 3 12 2 10" xfId="15189" xr:uid="{A01628F4-CFD5-4F4E-9313-A80B735BDC23}"/>
    <cellStyle name="Calculation 3 12 2 2" xfId="5708" xr:uid="{00000000-0005-0000-0000-00004F010000}"/>
    <cellStyle name="Calculation 3 12 2 2 2" xfId="7493" xr:uid="{00000000-0005-0000-0000-00004F010000}"/>
    <cellStyle name="Calculation 3 12 2 2 3" xfId="11843" xr:uid="{34D23C93-4DF8-4459-A869-AB174B11E4C1}"/>
    <cellStyle name="Calculation 3 12 2 2 4" xfId="13247" xr:uid="{FD9D5641-8E58-4376-9D03-FAA76996CF0D}"/>
    <cellStyle name="Calculation 3 12 2 2 5" xfId="14709" xr:uid="{C78394F3-5CCE-402B-94A4-7E026133F882}"/>
    <cellStyle name="Calculation 3 12 2 2 6" xfId="16261" xr:uid="{33172C57-363A-4377-830F-EBB73309625F}"/>
    <cellStyle name="Calculation 3 12 2 2 7" xfId="17790" xr:uid="{3E8CB359-7EC9-4004-8D68-F4B20844C865}"/>
    <cellStyle name="Calculation 3 12 2 2 8" xfId="19098" xr:uid="{9D0CCDD8-E228-4FDA-8B28-7B6C14D83F5E}"/>
    <cellStyle name="Calculation 3 12 2 2 9" xfId="19726" xr:uid="{C58FD835-2E04-4432-BDC2-968A6142C236}"/>
    <cellStyle name="Calculation 3 12 2 3" xfId="6597" xr:uid="{00000000-0005-0000-0000-00004E010000}"/>
    <cellStyle name="Calculation 3 12 2 4" xfId="10307" xr:uid="{5D459A2B-9FE4-4CAA-A40E-28C776223EC9}"/>
    <cellStyle name="Calculation 3 12 2 5" xfId="7829" xr:uid="{8CB0F3EF-5ADE-4261-8E73-98796093DD3E}"/>
    <cellStyle name="Calculation 3 12 2 6" xfId="9064" xr:uid="{6F869BEA-7942-4E27-BC6B-B607A5607BBA}"/>
    <cellStyle name="Calculation 3 12 2 7" xfId="14909" xr:uid="{CE529222-FC44-4A4F-AB58-876E25C4795C}"/>
    <cellStyle name="Calculation 3 12 2 8" xfId="16445" xr:uid="{921B012E-5ACA-4BBE-8D50-87FD5268256F}"/>
    <cellStyle name="Calculation 3 12 2 9" xfId="17980" xr:uid="{32B44EA9-F549-4FC5-B0C0-1578B7801E5B}"/>
    <cellStyle name="Calculation 3 12 3" xfId="5243" xr:uid="{00000000-0005-0000-0000-000050010000}"/>
    <cellStyle name="Calculation 3 12 3 2" xfId="7028" xr:uid="{00000000-0005-0000-0000-000050010000}"/>
    <cellStyle name="Calculation 3 12 3 3" xfId="11378" xr:uid="{0F5CA310-821B-4118-80A6-19F5DCDE16C2}"/>
    <cellStyle name="Calculation 3 12 3 4" xfId="12782" xr:uid="{F6BA1729-7FF1-4F97-8EDD-22CB4F33B80D}"/>
    <cellStyle name="Calculation 3 12 3 5" xfId="8233" xr:uid="{A3ACD89F-579B-4225-AF2C-05C86AA0433D}"/>
    <cellStyle name="Calculation 3 12 3 6" xfId="15796" xr:uid="{56FE3BBF-BCF9-499D-907F-F3D85FB88237}"/>
    <cellStyle name="Calculation 3 12 3 7" xfId="17325" xr:uid="{A3B9A9B2-3392-4C51-8219-5F841C63987F}"/>
    <cellStyle name="Calculation 3 12 3 8" xfId="18633" xr:uid="{DF784B17-C053-4F44-9C60-20FCCB005838}"/>
    <cellStyle name="Calculation 3 12 3 9" xfId="19980" xr:uid="{27B5A3DA-1767-4952-B9F8-0EE1CEBB1492}"/>
    <cellStyle name="Calculation 3 12 4" xfId="6136" xr:uid="{00000000-0005-0000-0000-00004D010000}"/>
    <cellStyle name="Calculation 3 12 5" xfId="9735" xr:uid="{4D2FC55F-905D-4740-A751-4ED6ADBEF70B}"/>
    <cellStyle name="Calculation 3 12 6" xfId="10664" xr:uid="{0E944061-9ACA-4256-A322-51903E18C6BF}"/>
    <cellStyle name="Calculation 3 12 7" xfId="13504" xr:uid="{1340FD1C-2919-41A3-8788-1060C328E9B0}"/>
    <cellStyle name="Calculation 3 12 8" xfId="9188" xr:uid="{EFCDAF67-4639-4FDB-8A5D-0A557B9ADFDD}"/>
    <cellStyle name="Calculation 3 12 9" xfId="15204" xr:uid="{A366F3C9-7D82-4E97-B856-07A0F843F9EC}"/>
    <cellStyle name="Calculation 3 13" xfId="3847" xr:uid="{00000000-0005-0000-0000-000051010000}"/>
    <cellStyle name="Calculation 3 13 10" xfId="19707" xr:uid="{461B9060-C5F6-415D-BFB5-AD6B01B64A01}"/>
    <cellStyle name="Calculation 3 13 2" xfId="5490" xr:uid="{00000000-0005-0000-0000-000052010000}"/>
    <cellStyle name="Calculation 3 13 2 2" xfId="7275" xr:uid="{00000000-0005-0000-0000-000052010000}"/>
    <cellStyle name="Calculation 3 13 2 3" xfId="11625" xr:uid="{948B9E34-FD69-4985-BB56-1F692E4EEEDF}"/>
    <cellStyle name="Calculation 3 13 2 4" xfId="13029" xr:uid="{EA4A3A76-7DD4-4DF3-8D5D-42B38DED1506}"/>
    <cellStyle name="Calculation 3 13 2 5" xfId="9314" xr:uid="{0A0BAE6B-295A-4079-80B8-EE17B2B09F9A}"/>
    <cellStyle name="Calculation 3 13 2 6" xfId="16043" xr:uid="{B260E60C-91F3-4DB0-AAEC-B50E7499089A}"/>
    <cellStyle name="Calculation 3 13 2 7" xfId="17572" xr:uid="{9694EA91-339F-4761-B3F7-B3CCC907FC21}"/>
    <cellStyle name="Calculation 3 13 2 8" xfId="18880" xr:uid="{EEF69BA4-31C3-4D51-93FD-B3EBD686288E}"/>
    <cellStyle name="Calculation 3 13 2 9" xfId="16742" xr:uid="{743B4D5D-99F0-4F46-8033-2DFFB1091662}"/>
    <cellStyle name="Calculation 3 13 3" xfId="6382" xr:uid="{00000000-0005-0000-0000-000051010000}"/>
    <cellStyle name="Calculation 3 13 4" xfId="10055" xr:uid="{9200DC58-FC5E-401E-A741-AAE20D89E160}"/>
    <cellStyle name="Calculation 3 13 5" xfId="10556" xr:uid="{7C4B03C8-5372-4722-9DBD-56C1AF5725C1}"/>
    <cellStyle name="Calculation 3 13 6" xfId="8278" xr:uid="{ADFD8A4A-96F4-47FC-B385-442C7173FC24}"/>
    <cellStyle name="Calculation 3 13 7" xfId="9708" xr:uid="{3E49613B-4E52-48A9-86D3-23E5660AC631}"/>
    <cellStyle name="Calculation 3 13 8" xfId="8501" xr:uid="{8135DF7B-2FC4-4769-86EE-E6727CA018A1}"/>
    <cellStyle name="Calculation 3 13 9" xfId="16666" xr:uid="{BD8B74E1-E095-411E-A659-79B4F187D1AA}"/>
    <cellStyle name="Calculation 3 14" xfId="4980" xr:uid="{00000000-0005-0000-0000-000053010000}"/>
    <cellStyle name="Calculation 3 14 2" xfId="6766" xr:uid="{00000000-0005-0000-0000-000053010000}"/>
    <cellStyle name="Calculation 3 14 3" xfId="11116" xr:uid="{304868D6-22EA-4FFC-9E1C-9BA9544376F1}"/>
    <cellStyle name="Calculation 3 14 4" xfId="12520" xr:uid="{AF2195D8-3CC9-4432-ABAF-15F20ADBA4BF}"/>
    <cellStyle name="Calculation 3 14 5" xfId="14718" xr:uid="{9D3C5402-E9CC-46BC-BB5E-2D37861C958F}"/>
    <cellStyle name="Calculation 3 14 6" xfId="15533" xr:uid="{0E9FC9E6-FF4E-46A0-8EFC-6B741BF0C767}"/>
    <cellStyle name="Calculation 3 14 7" xfId="17062" xr:uid="{4AAFE664-A74E-4999-BF4E-57F725339C69}"/>
    <cellStyle name="Calculation 3 14 8" xfId="18371" xr:uid="{3575F10B-C106-40D5-A7AB-3D1D9F7FD503}"/>
    <cellStyle name="Calculation 3 14 9" xfId="19903" xr:uid="{6C1DB046-7CC6-42D6-BFF1-4779D2F3AB88}"/>
    <cellStyle name="Calculation 3 15" xfId="2855" xr:uid="{00000000-0005-0000-0000-000044010000}"/>
    <cellStyle name="Calculation 3 16" xfId="7757" xr:uid="{08AB460A-9392-41E0-9EF2-D62F7012E82E}"/>
    <cellStyle name="Calculation 3 17" xfId="9226" xr:uid="{4B936F64-1209-44DA-AAFC-C11DD37A3DC7}"/>
    <cellStyle name="Calculation 3 18" xfId="14779" xr:uid="{B9443AFC-C9E5-4805-992A-8840629172B4}"/>
    <cellStyle name="Calculation 3 19" xfId="13774" xr:uid="{7866853D-995A-4D0E-9A1D-9563AF58DDEC}"/>
    <cellStyle name="Calculation 3 2" xfId="3265" xr:uid="{00000000-0005-0000-0000-000054010000}"/>
    <cellStyle name="Calculation 3 2 10" xfId="8086" xr:uid="{074A53B3-474F-4976-BC0F-A9E6CD0C308B}"/>
    <cellStyle name="Calculation 3 2 11" xfId="13864" xr:uid="{B4582D5F-51F1-4D92-B48F-D8E269239425}"/>
    <cellStyle name="Calculation 3 2 12" xfId="8971" xr:uid="{AE58DAB5-CDF4-4052-A800-379093688E43}"/>
    <cellStyle name="Calculation 3 2 13" xfId="8775" xr:uid="{C1ECEC9E-9C98-4719-8B35-9E94DBDB5089}"/>
    <cellStyle name="Calculation 3 2 14" xfId="12291" xr:uid="{08E4CCCD-F484-4CB6-B6F1-B91A6995DFDE}"/>
    <cellStyle name="Calculation 3 2 15" xfId="16888" xr:uid="{9EB6F5C8-2678-4AFD-BD9B-AE642512A2DE}"/>
    <cellStyle name="Calculation 3 2 2" xfId="3266" xr:uid="{00000000-0005-0000-0000-000055010000}"/>
    <cellStyle name="Calculation 3 2 2 10" xfId="8972" xr:uid="{8612DA52-0C9F-4587-BB42-A6B29E5E4995}"/>
    <cellStyle name="Calculation 3 2 2 11" xfId="8774" xr:uid="{D0B9CA3B-C6D4-4140-81A3-848487B62176}"/>
    <cellStyle name="Calculation 3 2 2 12" xfId="16638" xr:uid="{651D2915-93A4-4069-B3B6-7425E8ABF3B6}"/>
    <cellStyle name="Calculation 3 2 2 13" xfId="18212" xr:uid="{C845941C-8CEB-48DA-A39F-08D853BC0B8D}"/>
    <cellStyle name="Calculation 3 2 2 2" xfId="3349" xr:uid="{00000000-0005-0000-0000-000056010000}"/>
    <cellStyle name="Calculation 3 2 2 2 10" xfId="13647" xr:uid="{46C813AF-20D3-40E1-8E67-E095FE94A150}"/>
    <cellStyle name="Calculation 3 2 2 2 11" xfId="10808" xr:uid="{9C27C8CC-D1F4-4951-9185-8244751EC516}"/>
    <cellStyle name="Calculation 3 2 2 2 12" xfId="16859" xr:uid="{45C908BE-43B0-4615-88F9-B1467B8B4C5F}"/>
    <cellStyle name="Calculation 3 2 2 2 13" xfId="8890" xr:uid="{37C6773A-3B59-47D3-BE82-399553C45118}"/>
    <cellStyle name="Calculation 3 2 2 2 2" xfId="3545" xr:uid="{00000000-0005-0000-0000-000057010000}"/>
    <cellStyle name="Calculation 3 2 2 2 2 10" xfId="13826" xr:uid="{A86DAC65-1F29-41FE-BECE-B6A55E95A638}"/>
    <cellStyle name="Calculation 3 2 2 2 2 11" xfId="14052" xr:uid="{FBA6D274-66E9-4EEA-B04F-B1BBC4361522}"/>
    <cellStyle name="Calculation 3 2 2 2 2 2" xfId="4146" xr:uid="{00000000-0005-0000-0000-000058010000}"/>
    <cellStyle name="Calculation 3 2 2 2 2 2 10" xfId="8874" xr:uid="{3850F5BF-FAC5-476F-89B7-985B72D0C777}"/>
    <cellStyle name="Calculation 3 2 2 2 2 2 2" xfId="5745" xr:uid="{00000000-0005-0000-0000-000059010000}"/>
    <cellStyle name="Calculation 3 2 2 2 2 2 2 2" xfId="7530" xr:uid="{00000000-0005-0000-0000-000059010000}"/>
    <cellStyle name="Calculation 3 2 2 2 2 2 2 3" xfId="11880" xr:uid="{788F9929-07D0-41D9-991B-7C8BA18163B0}"/>
    <cellStyle name="Calculation 3 2 2 2 2 2 2 4" xfId="13284" xr:uid="{C76A6475-4B48-4497-8353-9AACEFF20B66}"/>
    <cellStyle name="Calculation 3 2 2 2 2 2 2 5" xfId="12156" xr:uid="{1B33D32B-10B5-4941-8313-0CFEA8F72A4C}"/>
    <cellStyle name="Calculation 3 2 2 2 2 2 2 6" xfId="16298" xr:uid="{1C36442D-0541-43E4-81FC-F82D4321598B}"/>
    <cellStyle name="Calculation 3 2 2 2 2 2 2 7" xfId="17827" xr:uid="{F8F6EA65-9907-4F92-80E2-E14EC8A9F36B}"/>
    <cellStyle name="Calculation 3 2 2 2 2 2 2 8" xfId="19135" xr:uid="{78AFFE43-EB3B-4E2D-B4E7-CB24AF1364F4}"/>
    <cellStyle name="Calculation 3 2 2 2 2 2 2 9" xfId="19409" xr:uid="{86170FAA-A110-4B45-866A-6FC40A20DABE}"/>
    <cellStyle name="Calculation 3 2 2 2 2 2 3" xfId="6634" xr:uid="{00000000-0005-0000-0000-000058010000}"/>
    <cellStyle name="Calculation 3 2 2 2 2 2 4" xfId="10342" xr:uid="{BE6C9ED9-37EC-4F0E-90F7-97428FED67B8}"/>
    <cellStyle name="Calculation 3 2 2 2 2 2 5" xfId="7792" xr:uid="{D774674C-14CB-4DB3-8A8D-A961E8C99CAC}"/>
    <cellStyle name="Calculation 3 2 2 2 2 2 6" xfId="13961" xr:uid="{0A936396-367E-406C-9DFF-F5903902EBBF}"/>
    <cellStyle name="Calculation 3 2 2 2 2 2 7" xfId="14946" xr:uid="{1191360D-CC6D-4E1B-8237-3F9594B83C3A}"/>
    <cellStyle name="Calculation 3 2 2 2 2 2 8" xfId="16482" xr:uid="{286C3B8C-0A05-4591-BCFF-A67CC21C34DD}"/>
    <cellStyle name="Calculation 3 2 2 2 2 2 9" xfId="18017" xr:uid="{BCA16846-82DD-4FB2-9E25-A750BC79EADB}"/>
    <cellStyle name="Calculation 3 2 2 2 2 3" xfId="5280" xr:uid="{00000000-0005-0000-0000-00005A010000}"/>
    <cellStyle name="Calculation 3 2 2 2 2 3 2" xfId="7065" xr:uid="{00000000-0005-0000-0000-00005A010000}"/>
    <cellStyle name="Calculation 3 2 2 2 2 3 3" xfId="11415" xr:uid="{AC890A81-78E0-47E8-A5AD-56B4C2785A48}"/>
    <cellStyle name="Calculation 3 2 2 2 2 3 4" xfId="12819" xr:uid="{680DAA7E-E505-4488-B8F0-D5202644EFA4}"/>
    <cellStyle name="Calculation 3 2 2 2 2 3 5" xfId="9201" xr:uid="{61E37764-1334-45C6-AF55-034C567CEAB8}"/>
    <cellStyle name="Calculation 3 2 2 2 2 3 6" xfId="15833" xr:uid="{0D96A672-E882-4F42-96E6-22C06D3FC86A}"/>
    <cellStyle name="Calculation 3 2 2 2 2 3 7" xfId="17362" xr:uid="{99707F96-8748-4150-8959-C79229BD81BE}"/>
    <cellStyle name="Calculation 3 2 2 2 2 3 8" xfId="18670" xr:uid="{1A7A38B6-421A-4230-9B5D-B5352BC5C4C9}"/>
    <cellStyle name="Calculation 3 2 2 2 2 3 9" xfId="19724" xr:uid="{6A9B50C0-7F8A-48BA-8478-094082A23D49}"/>
    <cellStyle name="Calculation 3 2 2 2 2 4" xfId="6173" xr:uid="{00000000-0005-0000-0000-000057010000}"/>
    <cellStyle name="Calculation 3 2 2 2 2 5" xfId="9770" xr:uid="{5DF9D9BA-428D-4F4D-9488-E4CE0A2FF326}"/>
    <cellStyle name="Calculation 3 2 2 2 2 6" xfId="10919" xr:uid="{C084C2CF-39FC-4316-BEA1-E11B122397DF}"/>
    <cellStyle name="Calculation 3 2 2 2 2 7" xfId="14801" xr:uid="{FC9B9AC8-5C62-4284-90E5-493CCBD3F13A}"/>
    <cellStyle name="Calculation 3 2 2 2 2 8" xfId="14361" xr:uid="{1AE02735-DE5C-4848-8B71-E7DF94FF743D}"/>
    <cellStyle name="Calculation 3 2 2 2 2 9" xfId="10848" xr:uid="{21F8DDB6-5AAB-4797-B650-794905F90399}"/>
    <cellStyle name="Calculation 3 2 2 2 3" xfId="3777" xr:uid="{00000000-0005-0000-0000-00005B010000}"/>
    <cellStyle name="Calculation 3 2 2 2 3 10" xfId="19955" xr:uid="{C60B3524-496C-49B2-8D6E-A64EBD51926C}"/>
    <cellStyle name="Calculation 3 2 2 2 3 2" xfId="5447" xr:uid="{00000000-0005-0000-0000-00005C010000}"/>
    <cellStyle name="Calculation 3 2 2 2 3 2 2" xfId="7232" xr:uid="{00000000-0005-0000-0000-00005C010000}"/>
    <cellStyle name="Calculation 3 2 2 2 3 2 3" xfId="11582" xr:uid="{E45D006B-9807-4E3B-9D50-4701472AD21F}"/>
    <cellStyle name="Calculation 3 2 2 2 3 2 4" xfId="12986" xr:uid="{54E4F396-336E-4D99-A6A2-B3AC4A1507F0}"/>
    <cellStyle name="Calculation 3 2 2 2 3 2 5" xfId="14836" xr:uid="{42A7E2F6-06C6-43EE-8FCA-4E36D04A8A69}"/>
    <cellStyle name="Calculation 3 2 2 2 3 2 6" xfId="16000" xr:uid="{0BDCA295-2AB3-4A8C-81E9-AEE53EEB8E81}"/>
    <cellStyle name="Calculation 3 2 2 2 3 2 7" xfId="17529" xr:uid="{4383E027-E5C6-4F0B-860B-0E2F350E85C7}"/>
    <cellStyle name="Calculation 3 2 2 2 3 2 8" xfId="18837" xr:uid="{D8198145-7622-4E6F-B60B-109C7BF6F32E}"/>
    <cellStyle name="Calculation 3 2 2 2 3 2 9" xfId="12302" xr:uid="{283FFEFE-8198-4075-9844-ECAAE7B46B87}"/>
    <cellStyle name="Calculation 3 2 2 2 3 3" xfId="6339" xr:uid="{00000000-0005-0000-0000-00005B010000}"/>
    <cellStyle name="Calculation 3 2 2 2 3 4" xfId="9987" xr:uid="{783C6667-7868-433D-AED3-D5CDAAEEDF9A}"/>
    <cellStyle name="Calculation 3 2 2 2 3 5" xfId="7861" xr:uid="{2FE1888B-19E4-4BBC-ADA3-6FC2E9403A74}"/>
    <cellStyle name="Calculation 3 2 2 2 3 6" xfId="14374" xr:uid="{3D8067CB-C65D-41C9-B1BA-13DA5A793A96}"/>
    <cellStyle name="Calculation 3 2 2 2 3 7" xfId="12141" xr:uid="{464D2F36-2900-4B3D-9D6A-24590DFCBF5B}"/>
    <cellStyle name="Calculation 3 2 2 2 3 8" xfId="15301" xr:uid="{9213F675-AD04-401E-9AAD-C9B4A004BEDD}"/>
    <cellStyle name="Calculation 3 2 2 2 3 9" xfId="17015" xr:uid="{42370278-9C33-4DF2-9882-374EA4D68B3C}"/>
    <cellStyle name="Calculation 3 2 2 2 4" xfId="3954" xr:uid="{00000000-0005-0000-0000-00005D010000}"/>
    <cellStyle name="Calculation 3 2 2 2 4 10" xfId="18292" xr:uid="{5DE0BA3B-9FDF-450E-A2D4-D20D502C8032}"/>
    <cellStyle name="Calculation 3 2 2 2 4 2" xfId="5582" xr:uid="{00000000-0005-0000-0000-00005E010000}"/>
    <cellStyle name="Calculation 3 2 2 2 4 2 2" xfId="7367" xr:uid="{00000000-0005-0000-0000-00005E010000}"/>
    <cellStyle name="Calculation 3 2 2 2 4 2 3" xfId="11717" xr:uid="{2F0656B9-8114-4482-B7AB-EFA8F6AEB052}"/>
    <cellStyle name="Calculation 3 2 2 2 4 2 4" xfId="13121" xr:uid="{A4ED46AD-A874-4853-9C5D-9D2584CCBA40}"/>
    <cellStyle name="Calculation 3 2 2 2 4 2 5" xfId="12147" xr:uid="{E9663CD2-1A73-48F7-A406-6ADDA50A4F61}"/>
    <cellStyle name="Calculation 3 2 2 2 4 2 6" xfId="16135" xr:uid="{E54D2632-C2AF-41F3-93C2-AA6DBB65F6AB}"/>
    <cellStyle name="Calculation 3 2 2 2 4 2 7" xfId="17664" xr:uid="{D4D7C646-CBAE-4097-B798-EA269E2B6BB8}"/>
    <cellStyle name="Calculation 3 2 2 2 4 2 8" xfId="18972" xr:uid="{E36A7D75-15B5-4D7D-A6D3-39B3FF70A171}"/>
    <cellStyle name="Calculation 3 2 2 2 4 2 9" xfId="14680" xr:uid="{769800CE-D5AA-4BE2-A774-6E5F4F52369B}"/>
    <cellStyle name="Calculation 3 2 2 2 4 3" xfId="6472" xr:uid="{00000000-0005-0000-0000-00005D010000}"/>
    <cellStyle name="Calculation 3 2 2 2 4 4" xfId="10160" xr:uid="{8EE1AC4B-BE03-46DD-8685-C4C9171D3EDC}"/>
    <cellStyle name="Calculation 3 2 2 2 4 5" xfId="10912" xr:uid="{4CA423E0-3124-4489-B055-6B1A89E99071}"/>
    <cellStyle name="Calculation 3 2 2 2 4 6" xfId="9129" xr:uid="{D175A8F6-7DC1-4ACE-AD58-2487168045D1}"/>
    <cellStyle name="Calculation 3 2 2 2 4 7" xfId="13707" xr:uid="{621883A5-6C3A-4B8F-9057-DE7199205F3A}"/>
    <cellStyle name="Calculation 3 2 2 2 4 8" xfId="13456" xr:uid="{04D886FF-D19C-4669-8EA1-B88FDC9FF3B7}"/>
    <cellStyle name="Calculation 3 2 2 2 4 9" xfId="14677" xr:uid="{C9DE12C5-38B9-4793-9C85-EF13FBBE021A}"/>
    <cellStyle name="Calculation 3 2 2 2 5" xfId="5118" xr:uid="{00000000-0005-0000-0000-00005F010000}"/>
    <cellStyle name="Calculation 3 2 2 2 5 2" xfId="6903" xr:uid="{00000000-0005-0000-0000-00005F010000}"/>
    <cellStyle name="Calculation 3 2 2 2 5 3" xfId="11253" xr:uid="{EA27F476-33E4-47B2-9BBC-8710A8B2C5CB}"/>
    <cellStyle name="Calculation 3 2 2 2 5 4" xfId="12657" xr:uid="{5A74DCDF-B122-4BA2-BCCD-7849294C5DEC}"/>
    <cellStyle name="Calculation 3 2 2 2 5 5" xfId="13903" xr:uid="{7D4087DC-83C1-4136-B4C7-B89BFD17181E}"/>
    <cellStyle name="Calculation 3 2 2 2 5 6" xfId="15671" xr:uid="{445BEAFE-4ADE-428E-8AF3-8406DF2CF385}"/>
    <cellStyle name="Calculation 3 2 2 2 5 7" xfId="17200" xr:uid="{6A8697C1-E4AA-49D0-8150-B80542096855}"/>
    <cellStyle name="Calculation 3 2 2 2 5 8" xfId="18508" xr:uid="{3D5E0142-8291-4D89-A601-86CB00B8D133}"/>
    <cellStyle name="Calculation 3 2 2 2 5 9" xfId="19281" xr:uid="{A92BDA5D-E2C9-4A15-8358-02A1D77E16F2}"/>
    <cellStyle name="Calculation 3 2 2 2 6" xfId="6011" xr:uid="{00000000-0005-0000-0000-000056010000}"/>
    <cellStyle name="Calculation 3 2 2 2 7" xfId="9581" xr:uid="{B94DCE4E-AF87-45F3-804A-F56233FB3D25}"/>
    <cellStyle name="Calculation 3 2 2 2 8" xfId="8019" xr:uid="{53D44EFF-56CE-4E68-85A2-5591B31847F8}"/>
    <cellStyle name="Calculation 3 2 2 2 9" xfId="10050" xr:uid="{9AB7CCD5-59D9-4491-A5B6-D218E59EE820}"/>
    <cellStyle name="Calculation 3 2 2 3" xfId="3544" xr:uid="{00000000-0005-0000-0000-000060010000}"/>
    <cellStyle name="Calculation 3 2 2 3 10" xfId="8388" xr:uid="{8569F078-5C30-4DC3-BF0B-429847B23965}"/>
    <cellStyle name="Calculation 3 2 2 3 11" xfId="16508" xr:uid="{DA69D964-6877-49DE-9D62-E9C35900DE77}"/>
    <cellStyle name="Calculation 3 2 2 3 2" xfId="4145" xr:uid="{00000000-0005-0000-0000-000061010000}"/>
    <cellStyle name="Calculation 3 2 2 3 2 10" xfId="19674" xr:uid="{830B0543-A58E-4DE0-A1E5-CA03D315D3A1}"/>
    <cellStyle name="Calculation 3 2 2 3 2 2" xfId="5744" xr:uid="{00000000-0005-0000-0000-000062010000}"/>
    <cellStyle name="Calculation 3 2 2 3 2 2 2" xfId="7529" xr:uid="{00000000-0005-0000-0000-000062010000}"/>
    <cellStyle name="Calculation 3 2 2 3 2 2 3" xfId="11879" xr:uid="{5AB50B30-9D26-41F4-A482-D5AE65EE5402}"/>
    <cellStyle name="Calculation 3 2 2 3 2 2 4" xfId="13283" xr:uid="{45FCE021-91F6-497D-94E5-2AEDF1A3AD08}"/>
    <cellStyle name="Calculation 3 2 2 3 2 2 5" xfId="8360" xr:uid="{7BF1CD79-1AEF-48FF-BDFE-063F47DC3F58}"/>
    <cellStyle name="Calculation 3 2 2 3 2 2 6" xfId="16297" xr:uid="{60536E7E-8A7A-4ED0-9568-310C43C89116}"/>
    <cellStyle name="Calculation 3 2 2 3 2 2 7" xfId="17826" xr:uid="{471E9156-8897-44DA-921F-7B7DED36312E}"/>
    <cellStyle name="Calculation 3 2 2 3 2 2 8" xfId="19134" xr:uid="{6C38B9BA-6B7E-4DDB-B751-8F85BE79BD99}"/>
    <cellStyle name="Calculation 3 2 2 3 2 2 9" xfId="10530" xr:uid="{A8AD16CB-EF0A-422E-A5FF-4EC0AA3C7EF4}"/>
    <cellStyle name="Calculation 3 2 2 3 2 3" xfId="6633" xr:uid="{00000000-0005-0000-0000-000061010000}"/>
    <cellStyle name="Calculation 3 2 2 3 2 4" xfId="10341" xr:uid="{618F65A0-A4C3-4914-A289-40EF60A97385}"/>
    <cellStyle name="Calculation 3 2 2 3 2 5" xfId="7793" xr:uid="{CCE8B7F5-3E84-4BBA-8032-702CEC1DF0C7}"/>
    <cellStyle name="Calculation 3 2 2 3 2 6" xfId="8191" xr:uid="{595A3E62-6CB8-42EE-B700-E32AABAC2A32}"/>
    <cellStyle name="Calculation 3 2 2 3 2 7" xfId="14945" xr:uid="{1AF2CF62-460D-482A-8535-D037E47A56C9}"/>
    <cellStyle name="Calculation 3 2 2 3 2 8" xfId="16481" xr:uid="{C0F6D78F-D952-4481-9250-2A0B781094AE}"/>
    <cellStyle name="Calculation 3 2 2 3 2 9" xfId="18016" xr:uid="{D0B22371-CF5E-44D5-A58A-6369043D0A15}"/>
    <cellStyle name="Calculation 3 2 2 3 3" xfId="5279" xr:uid="{00000000-0005-0000-0000-000063010000}"/>
    <cellStyle name="Calculation 3 2 2 3 3 2" xfId="7064" xr:uid="{00000000-0005-0000-0000-000063010000}"/>
    <cellStyle name="Calculation 3 2 2 3 3 3" xfId="11414" xr:uid="{857D039A-1B9D-48B9-9D43-D04BD4717E76}"/>
    <cellStyle name="Calculation 3 2 2 3 3 4" xfId="12818" xr:uid="{24B7C01A-54DF-448C-B445-8EE2E8E98CE9}"/>
    <cellStyle name="Calculation 3 2 2 3 3 5" xfId="13712" xr:uid="{3F776556-18CF-4DA5-8057-74BC115E2264}"/>
    <cellStyle name="Calculation 3 2 2 3 3 6" xfId="15832" xr:uid="{8B8E58D5-70EC-48A4-A7B3-2172C9217493}"/>
    <cellStyle name="Calculation 3 2 2 3 3 7" xfId="17361" xr:uid="{113AA81A-000F-4B96-8014-2A68B564BF19}"/>
    <cellStyle name="Calculation 3 2 2 3 3 8" xfId="18669" xr:uid="{541F1570-1AE7-473A-85B5-FD24D976B4B5}"/>
    <cellStyle name="Calculation 3 2 2 3 3 9" xfId="19590" xr:uid="{E038E78F-4877-45C8-A347-923BD200F34E}"/>
    <cellStyle name="Calculation 3 2 2 3 4" xfId="6172" xr:uid="{00000000-0005-0000-0000-000060010000}"/>
    <cellStyle name="Calculation 3 2 2 3 5" xfId="9769" xr:uid="{DD6A53F6-4D9F-4093-81D7-20D9B41C7256}"/>
    <cellStyle name="Calculation 3 2 2 3 6" xfId="7906" xr:uid="{7BA44FD8-160B-4A53-8A6B-F5868ED1363D}"/>
    <cellStyle name="Calculation 3 2 2 3 7" xfId="14480" xr:uid="{D979BA3C-6518-488D-980E-149D78C1E380}"/>
    <cellStyle name="Calculation 3 2 2 3 8" xfId="14475" xr:uid="{AA5D7F81-BC27-4D8C-A7FF-BC3CC2AFA206}"/>
    <cellStyle name="Calculation 3 2 2 3 9" xfId="8750" xr:uid="{CD4150C1-11BF-4204-86EB-339FB225D7AC}"/>
    <cellStyle name="Calculation 3 2 2 4" xfId="3862" xr:uid="{00000000-0005-0000-0000-000064010000}"/>
    <cellStyle name="Calculation 3 2 2 4 10" xfId="16645" xr:uid="{689FB81E-F8AB-49F5-8A7A-FB9E71BE3F16}"/>
    <cellStyle name="Calculation 3 2 2 4 2" xfId="5504" xr:uid="{00000000-0005-0000-0000-000065010000}"/>
    <cellStyle name="Calculation 3 2 2 4 2 2" xfId="7289" xr:uid="{00000000-0005-0000-0000-000065010000}"/>
    <cellStyle name="Calculation 3 2 2 4 2 3" xfId="11639" xr:uid="{0BB365B3-ED35-4291-B2A6-6CF1515A28AD}"/>
    <cellStyle name="Calculation 3 2 2 4 2 4" xfId="13043" xr:uid="{DA0F3BB4-BEC0-4847-AF44-A5B6F0E3430A}"/>
    <cellStyle name="Calculation 3 2 2 4 2 5" xfId="14261" xr:uid="{C607C2BD-51E4-41BC-81AF-21E4FE2ADA72}"/>
    <cellStyle name="Calculation 3 2 2 4 2 6" xfId="16057" xr:uid="{8A3923CC-33C7-4CBE-A67C-44C88C28ADDA}"/>
    <cellStyle name="Calculation 3 2 2 4 2 7" xfId="17586" xr:uid="{B1C55C57-D0BB-475C-BA6B-544B7E5673F2}"/>
    <cellStyle name="Calculation 3 2 2 4 2 8" xfId="18894" xr:uid="{EACBE714-0EE7-4A0B-9C6B-74962100D833}"/>
    <cellStyle name="Calculation 3 2 2 4 2 9" xfId="19925" xr:uid="{96746693-B4F0-4C04-88B4-ABC961E3CFA3}"/>
    <cellStyle name="Calculation 3 2 2 4 3" xfId="6396" xr:uid="{00000000-0005-0000-0000-000064010000}"/>
    <cellStyle name="Calculation 3 2 2 4 4" xfId="10070" xr:uid="{3F0A72F3-A0AF-45C9-8406-B028F3AE3BCC}"/>
    <cellStyle name="Calculation 3 2 2 4 5" xfId="10621" xr:uid="{86BAA610-F55A-4A42-9ABE-F8DC7AAE730A}"/>
    <cellStyle name="Calculation 3 2 2 4 6" xfId="13502" xr:uid="{ACFFA644-E010-4834-9045-ACD641281098}"/>
    <cellStyle name="Calculation 3 2 2 4 7" xfId="8550" xr:uid="{3315038D-E7C7-47BB-936F-8DC899463BAF}"/>
    <cellStyle name="Calculation 3 2 2 4 8" xfId="15501" xr:uid="{BDAB4A5E-D31A-4491-87C6-BD85682CAD7A}"/>
    <cellStyle name="Calculation 3 2 2 4 9" xfId="16986" xr:uid="{3A3C9A06-BE02-4006-9030-5957AE7A2B87}"/>
    <cellStyle name="Calculation 3 2 2 5" xfId="5048" xr:uid="{00000000-0005-0000-0000-000066010000}"/>
    <cellStyle name="Calculation 3 2 2 5 2" xfId="6833" xr:uid="{00000000-0005-0000-0000-000066010000}"/>
    <cellStyle name="Calculation 3 2 2 5 3" xfId="11183" xr:uid="{DC8669AD-DBED-4B66-A3BE-B474F1624377}"/>
    <cellStyle name="Calculation 3 2 2 5 4" xfId="12587" xr:uid="{7FC168E1-C6A0-4687-9291-E987D1AE7625}"/>
    <cellStyle name="Calculation 3 2 2 5 5" xfId="8449" xr:uid="{51FF46DE-256F-481B-B6A1-C0C6CAA3DE03}"/>
    <cellStyle name="Calculation 3 2 2 5 6" xfId="15601" xr:uid="{CD78FCF8-FD52-41CF-9D60-724663332AE8}"/>
    <cellStyle name="Calculation 3 2 2 5 7" xfId="17130" xr:uid="{30A7527A-BCDA-4CF8-A087-812528A9FA81}"/>
    <cellStyle name="Calculation 3 2 2 5 8" xfId="18438" xr:uid="{6E108877-B464-4B4A-8738-DEA5DB425B63}"/>
    <cellStyle name="Calculation 3 2 2 5 9" xfId="19914" xr:uid="{D0ACFB04-45DA-4074-8E43-A761477D5077}"/>
    <cellStyle name="Calculation 3 2 2 6" xfId="5941" xr:uid="{00000000-0005-0000-0000-000055010000}"/>
    <cellStyle name="Calculation 3 2 2 7" xfId="9500" xr:uid="{96FCBD23-4B7A-4270-8252-C49C53FEF706}"/>
    <cellStyle name="Calculation 3 2 2 8" xfId="8085" xr:uid="{D6F634D2-D65D-4058-BA0D-BD4C2AB2B7A4}"/>
    <cellStyle name="Calculation 3 2 2 9" xfId="7761" xr:uid="{CFAD74EF-BD0D-4D13-93AB-1827CC888E37}"/>
    <cellStyle name="Calculation 3 2 3" xfId="3267" xr:uid="{00000000-0005-0000-0000-000067010000}"/>
    <cellStyle name="Calculation 3 2 3 10" xfId="7764" xr:uid="{45CB55D8-37AF-4EF7-AE50-57EDC550D4B0}"/>
    <cellStyle name="Calculation 3 2 3 11" xfId="8773" xr:uid="{5EECC66A-5A45-4368-B8B6-B6870F03DB34}"/>
    <cellStyle name="Calculation 3 2 3 12" xfId="17056" xr:uid="{B8429139-9A15-40A1-A693-56FA4C727643}"/>
    <cellStyle name="Calculation 3 2 3 13" xfId="19474" xr:uid="{B54791E9-9E54-4BFA-8412-F338326B1051}"/>
    <cellStyle name="Calculation 3 2 3 2" xfId="3350" xr:uid="{00000000-0005-0000-0000-000068010000}"/>
    <cellStyle name="Calculation 3 2 3 2 10" xfId="13650" xr:uid="{48CA332C-A316-4D0B-BA16-A264932490F2}"/>
    <cellStyle name="Calculation 3 2 3 2 11" xfId="15440" xr:uid="{6FB4ADA7-B519-49E7-A7E3-5E7A5E8A9AED}"/>
    <cellStyle name="Calculation 3 2 3 2 12" xfId="16725" xr:uid="{9B3C8F85-30F8-447C-AD98-F39054BBDBCF}"/>
    <cellStyle name="Calculation 3 2 3 2 13" xfId="14714" xr:uid="{28AF3B1A-84AE-4480-B86D-F56BBAF7A70A}"/>
    <cellStyle name="Calculation 3 2 3 2 2" xfId="3547" xr:uid="{00000000-0005-0000-0000-000069010000}"/>
    <cellStyle name="Calculation 3 2 3 2 2 10" xfId="8105" xr:uid="{48B1EE26-CEF5-4CA2-AD5E-9946B977BA45}"/>
    <cellStyle name="Calculation 3 2 3 2 2 11" xfId="19870" xr:uid="{488E7151-A432-414C-A3D2-D1658C4D343D}"/>
    <cellStyle name="Calculation 3 2 3 2 2 2" xfId="4148" xr:uid="{00000000-0005-0000-0000-00006A010000}"/>
    <cellStyle name="Calculation 3 2 3 2 2 2 10" xfId="19455" xr:uid="{6A62356B-6D37-4A9D-B76E-F223868592BF}"/>
    <cellStyle name="Calculation 3 2 3 2 2 2 2" xfId="5747" xr:uid="{00000000-0005-0000-0000-00006B010000}"/>
    <cellStyle name="Calculation 3 2 3 2 2 2 2 2" xfId="7532" xr:uid="{00000000-0005-0000-0000-00006B010000}"/>
    <cellStyle name="Calculation 3 2 3 2 2 2 2 3" xfId="11882" xr:uid="{66BA72FF-1CCD-452A-805C-CB15036F79CD}"/>
    <cellStyle name="Calculation 3 2 3 2 2 2 2 4" xfId="13286" xr:uid="{9FB6B38A-C0F2-4392-BE0F-DB1CD820D264}"/>
    <cellStyle name="Calculation 3 2 3 2 2 2 2 5" xfId="14590" xr:uid="{EF6FA39A-5ADE-41FE-8E02-48EA51D62892}"/>
    <cellStyle name="Calculation 3 2 3 2 2 2 2 6" xfId="16300" xr:uid="{11270A1A-0536-4B2B-8980-7602E8A3DB52}"/>
    <cellStyle name="Calculation 3 2 3 2 2 2 2 7" xfId="17829" xr:uid="{09D6FAF8-F6E6-4A6B-9D11-EE83C4B08425}"/>
    <cellStyle name="Calculation 3 2 3 2 2 2 2 8" xfId="19137" xr:uid="{02ED857A-F42F-40B1-92A4-5824D04B312E}"/>
    <cellStyle name="Calculation 3 2 3 2 2 2 2 9" xfId="16947" xr:uid="{C6EEF713-5378-4FA5-9CB0-2F5AD02ACCFC}"/>
    <cellStyle name="Calculation 3 2 3 2 2 2 3" xfId="6636" xr:uid="{00000000-0005-0000-0000-00006A010000}"/>
    <cellStyle name="Calculation 3 2 3 2 2 2 4" xfId="10344" xr:uid="{ACF30772-62D6-410C-AF06-175FE574019C}"/>
    <cellStyle name="Calculation 3 2 3 2 2 2 5" xfId="7790" xr:uid="{8DD12ED5-1C04-4A6B-BE79-97C05340265D}"/>
    <cellStyle name="Calculation 3 2 3 2 2 2 6" xfId="12221" xr:uid="{AD45421A-F6AF-439D-9346-29B4DF093218}"/>
    <cellStyle name="Calculation 3 2 3 2 2 2 7" xfId="14948" xr:uid="{C0D92337-CD03-41A8-B9E9-3773E5965348}"/>
    <cellStyle name="Calculation 3 2 3 2 2 2 8" xfId="16484" xr:uid="{79DB6D05-D2D2-4CF5-B655-6051EACE1BCE}"/>
    <cellStyle name="Calculation 3 2 3 2 2 2 9" xfId="18019" xr:uid="{D8457D34-EB80-49F3-BDBE-DB7B032F530A}"/>
    <cellStyle name="Calculation 3 2 3 2 2 3" xfId="5282" xr:uid="{00000000-0005-0000-0000-00006C010000}"/>
    <cellStyle name="Calculation 3 2 3 2 2 3 2" xfId="7067" xr:uid="{00000000-0005-0000-0000-00006C010000}"/>
    <cellStyle name="Calculation 3 2 3 2 2 3 3" xfId="11417" xr:uid="{755C95B8-22A9-4CC3-99AC-E0BAC86DC87C}"/>
    <cellStyle name="Calculation 3 2 3 2 2 3 4" xfId="12821" xr:uid="{DD83BF10-8125-4DB5-9BF1-A2AEA30DB35E}"/>
    <cellStyle name="Calculation 3 2 3 2 2 3 5" xfId="13860" xr:uid="{BD45C79F-1788-4486-A622-3B2E8AA47751}"/>
    <cellStyle name="Calculation 3 2 3 2 2 3 6" xfId="15835" xr:uid="{BA9DF688-AFD8-4725-8F6F-A9F0039AF0C5}"/>
    <cellStyle name="Calculation 3 2 3 2 2 3 7" xfId="17364" xr:uid="{50D65C2D-6878-4559-87E6-CB6C279AEE11}"/>
    <cellStyle name="Calculation 3 2 3 2 2 3 8" xfId="18672" xr:uid="{1E1B5645-1FD2-40F0-BB2E-9318F917DE49}"/>
    <cellStyle name="Calculation 3 2 3 2 2 3 9" xfId="19323" xr:uid="{8971A942-61C7-44F5-B6FE-BE2A36034BFB}"/>
    <cellStyle name="Calculation 3 2 3 2 2 4" xfId="6175" xr:uid="{00000000-0005-0000-0000-000069010000}"/>
    <cellStyle name="Calculation 3 2 3 2 2 5" xfId="9772" xr:uid="{90EFF241-47EA-4AFE-ADAC-54FD59A8B228}"/>
    <cellStyle name="Calculation 3 2 3 2 2 6" xfId="10519" xr:uid="{9FE3744D-FD45-4D4D-8517-8596F40CF5B0}"/>
    <cellStyle name="Calculation 3 2 3 2 2 7" xfId="8665" xr:uid="{BAD72E11-3DBE-488B-9D2B-702CC5676178}"/>
    <cellStyle name="Calculation 3 2 3 2 2 8" xfId="13433" xr:uid="{196C4955-E254-4DED-9147-02A7F68290D4}"/>
    <cellStyle name="Calculation 3 2 3 2 2 9" xfId="8749" xr:uid="{27C7F6DF-982D-4E59-B3A5-2F64DE179436}"/>
    <cellStyle name="Calculation 3 2 3 2 3" xfId="3778" xr:uid="{00000000-0005-0000-0000-00006D010000}"/>
    <cellStyle name="Calculation 3 2 3 2 3 10" xfId="18188" xr:uid="{4B519ADE-1592-43E8-B821-CFF07A7E10C3}"/>
    <cellStyle name="Calculation 3 2 3 2 3 2" xfId="5448" xr:uid="{00000000-0005-0000-0000-00006E010000}"/>
    <cellStyle name="Calculation 3 2 3 2 3 2 2" xfId="7233" xr:uid="{00000000-0005-0000-0000-00006E010000}"/>
    <cellStyle name="Calculation 3 2 3 2 3 2 3" xfId="11583" xr:uid="{6828D9C5-ADDD-44D4-948D-406194E82EA1}"/>
    <cellStyle name="Calculation 3 2 3 2 3 2 4" xfId="12987" xr:uid="{DE4489D2-A89B-4E82-A158-C7778A56CB18}"/>
    <cellStyle name="Calculation 3 2 3 2 3 2 5" xfId="9032" xr:uid="{6F7C21E3-6158-4E36-9D1B-E370C8C1DC1E}"/>
    <cellStyle name="Calculation 3 2 3 2 3 2 6" xfId="16001" xr:uid="{F5952D55-83D9-4124-9305-49126A99D179}"/>
    <cellStyle name="Calculation 3 2 3 2 3 2 7" xfId="17530" xr:uid="{4326156C-87F6-455B-8ADA-6A57B1AF50D8}"/>
    <cellStyle name="Calculation 3 2 3 2 3 2 8" xfId="18838" xr:uid="{E9885B2B-7D26-49B4-9BBE-B5A091E2FAD0}"/>
    <cellStyle name="Calculation 3 2 3 2 3 2 9" xfId="19283" xr:uid="{69D93470-B524-4B00-8A22-442F2504902D}"/>
    <cellStyle name="Calculation 3 2 3 2 3 3" xfId="6340" xr:uid="{00000000-0005-0000-0000-00006D010000}"/>
    <cellStyle name="Calculation 3 2 3 2 3 4" xfId="9988" xr:uid="{A4E1306C-D7EA-4243-BCE3-7C6F1DD97DA2}"/>
    <cellStyle name="Calculation 3 2 3 2 3 5" xfId="7860" xr:uid="{72A96F75-B610-4659-A457-0B2CA8D25A35}"/>
    <cellStyle name="Calculation 3 2 3 2 3 6" xfId="8155" xr:uid="{B993FCA4-A283-4848-8010-95D475B79D92}"/>
    <cellStyle name="Calculation 3 2 3 2 3 7" xfId="9245" xr:uid="{BD84737F-B2CC-4046-A404-A318E11BF6B2}"/>
    <cellStyle name="Calculation 3 2 3 2 3 8" xfId="15153" xr:uid="{2C46D14B-AD45-4FD4-8860-451784C2189E}"/>
    <cellStyle name="Calculation 3 2 3 2 3 9" xfId="16875" xr:uid="{8DEF5334-7402-4D0B-B937-37B98898090B}"/>
    <cellStyle name="Calculation 3 2 3 2 4" xfId="3955" xr:uid="{00000000-0005-0000-0000-00006F010000}"/>
    <cellStyle name="Calculation 3 2 3 2 4 10" xfId="19278" xr:uid="{096DA64F-012C-41DA-894F-4AA8E6C9F528}"/>
    <cellStyle name="Calculation 3 2 3 2 4 2" xfId="5583" xr:uid="{00000000-0005-0000-0000-000070010000}"/>
    <cellStyle name="Calculation 3 2 3 2 4 2 2" xfId="7368" xr:uid="{00000000-0005-0000-0000-000070010000}"/>
    <cellStyle name="Calculation 3 2 3 2 4 2 3" xfId="11718" xr:uid="{BD14D8FC-DBBA-484E-B08D-7F7A3DD24D6E}"/>
    <cellStyle name="Calculation 3 2 3 2 4 2 4" xfId="13122" xr:uid="{D91CE62F-9A93-4320-BBB1-300665AF28F7}"/>
    <cellStyle name="Calculation 3 2 3 2 4 2 5" xfId="10786" xr:uid="{B8D7666D-5E52-4CD5-9298-624DFE1E76AD}"/>
    <cellStyle name="Calculation 3 2 3 2 4 2 6" xfId="16136" xr:uid="{F252EA5B-8FC6-4D7D-915C-ABFCD7063602}"/>
    <cellStyle name="Calculation 3 2 3 2 4 2 7" xfId="17665" xr:uid="{E12DAFFE-EF61-4D0B-BC12-5BF5D58DEA4A}"/>
    <cellStyle name="Calculation 3 2 3 2 4 2 8" xfId="18973" xr:uid="{A35B2F25-E441-4BFA-8D51-73FF6AAE1016}"/>
    <cellStyle name="Calculation 3 2 3 2 4 2 9" xfId="19624" xr:uid="{C5EC7FFD-C06F-44C8-B8BE-8126314328DD}"/>
    <cellStyle name="Calculation 3 2 3 2 4 3" xfId="6473" xr:uid="{00000000-0005-0000-0000-00006F010000}"/>
    <cellStyle name="Calculation 3 2 3 2 4 4" xfId="10161" xr:uid="{5EB4ED9E-5003-44E8-A5C5-97E4E4231A39}"/>
    <cellStyle name="Calculation 3 2 3 2 4 5" xfId="9345" xr:uid="{94D41263-35D2-47E1-B83E-F3C95C4B4913}"/>
    <cellStyle name="Calculation 3 2 3 2 4 6" xfId="8554" xr:uid="{C5B6FC73-D9B0-4351-9243-F10FBDA50ED0}"/>
    <cellStyle name="Calculation 3 2 3 2 4 7" xfId="12508" xr:uid="{1D90BCFC-CB02-4BC3-872C-90553FC0A13B}"/>
    <cellStyle name="Calculation 3 2 3 2 4 8" xfId="14144" xr:uid="{A71493E9-ED72-4229-80B2-3D06A5F4F4C1}"/>
    <cellStyle name="Calculation 3 2 3 2 4 9" xfId="16428" xr:uid="{E785A672-589F-4EC3-928F-F668663F245B}"/>
    <cellStyle name="Calculation 3 2 3 2 5" xfId="5119" xr:uid="{00000000-0005-0000-0000-000071010000}"/>
    <cellStyle name="Calculation 3 2 3 2 5 2" xfId="6904" xr:uid="{00000000-0005-0000-0000-000071010000}"/>
    <cellStyle name="Calculation 3 2 3 2 5 3" xfId="11254" xr:uid="{A76E9E23-39C2-4E7D-96A3-674B410CB5AA}"/>
    <cellStyle name="Calculation 3 2 3 2 5 4" xfId="12658" xr:uid="{425B8544-612F-40FA-98E3-1B0C3AF763B9}"/>
    <cellStyle name="Calculation 3 2 3 2 5 5" xfId="14173" xr:uid="{2BAA665F-79E7-42E0-9BE9-5CE79A2E604E}"/>
    <cellStyle name="Calculation 3 2 3 2 5 6" xfId="15672" xr:uid="{F23E39A3-62EB-4951-86B1-FAAC8CEAD440}"/>
    <cellStyle name="Calculation 3 2 3 2 5 7" xfId="17201" xr:uid="{6D9F3E42-8E10-4D2F-87BC-2D08C83B390D}"/>
    <cellStyle name="Calculation 3 2 3 2 5 8" xfId="18509" xr:uid="{F25543AB-07A1-4AF3-838D-3934BB6CF191}"/>
    <cellStyle name="Calculation 3 2 3 2 5 9" xfId="19619" xr:uid="{547D23A6-13C1-41C5-9D27-4A651049EEA5}"/>
    <cellStyle name="Calculation 3 2 3 2 6" xfId="6012" xr:uid="{00000000-0005-0000-0000-000068010000}"/>
    <cellStyle name="Calculation 3 2 3 2 7" xfId="9582" xr:uid="{9C998798-1A40-4E01-925B-86CFDEDFE93E}"/>
    <cellStyle name="Calculation 3 2 3 2 8" xfId="8018" xr:uid="{59CFD443-4BA4-4223-8DEC-588E12003930}"/>
    <cellStyle name="Calculation 3 2 3 2 9" xfId="14393" xr:uid="{29B45DE1-D4F7-48B9-97B5-BD2B37382954}"/>
    <cellStyle name="Calculation 3 2 3 3" xfId="3546" xr:uid="{00000000-0005-0000-0000-000072010000}"/>
    <cellStyle name="Calculation 3 2 3 3 10" xfId="10420" xr:uid="{EE21AB3D-BA13-4E16-891A-BCEF1D2BC746}"/>
    <cellStyle name="Calculation 3 2 3 3 11" xfId="13728" xr:uid="{2E96087E-21FF-4E19-9CA4-01892C70770A}"/>
    <cellStyle name="Calculation 3 2 3 3 2" xfId="4147" xr:uid="{00000000-0005-0000-0000-000073010000}"/>
    <cellStyle name="Calculation 3 2 3 3 2 10" xfId="19302" xr:uid="{DA7CE313-9AE4-48F8-A810-FBB11C0A5CB8}"/>
    <cellStyle name="Calculation 3 2 3 3 2 2" xfId="5746" xr:uid="{00000000-0005-0000-0000-000074010000}"/>
    <cellStyle name="Calculation 3 2 3 3 2 2 2" xfId="7531" xr:uid="{00000000-0005-0000-0000-000074010000}"/>
    <cellStyle name="Calculation 3 2 3 3 2 2 3" xfId="11881" xr:uid="{2BFCFDAB-594A-4CD0-B9BE-620EB1D57504}"/>
    <cellStyle name="Calculation 3 2 3 3 2 2 4" xfId="13285" xr:uid="{E7403A4B-ABD8-42FF-8093-510340BBC268}"/>
    <cellStyle name="Calculation 3 2 3 3 2 2 5" xfId="9850" xr:uid="{F14C7A9A-0D4F-4F06-8F6C-F53C369CA31B}"/>
    <cellStyle name="Calculation 3 2 3 3 2 2 6" xfId="16299" xr:uid="{0672EA1B-4FC7-47CE-A0FC-B57105BDE61B}"/>
    <cellStyle name="Calculation 3 2 3 3 2 2 7" xfId="17828" xr:uid="{F3B29893-EAE3-4F3A-A1E1-87BABF31618F}"/>
    <cellStyle name="Calculation 3 2 3 3 2 2 8" xfId="19136" xr:uid="{54EFFF63-8A62-4C60-89B8-B9F936D4F140}"/>
    <cellStyle name="Calculation 3 2 3 3 2 2 9" xfId="18335" xr:uid="{962BC7F5-54EC-4AD7-9693-E86FD5F0E798}"/>
    <cellStyle name="Calculation 3 2 3 3 2 3" xfId="6635" xr:uid="{00000000-0005-0000-0000-000073010000}"/>
    <cellStyle name="Calculation 3 2 3 3 2 4" xfId="10343" xr:uid="{D94C6272-5D2D-472A-AD3F-AB57ED697ED3}"/>
    <cellStyle name="Calculation 3 2 3 3 2 5" xfId="7791" xr:uid="{F4480738-3871-4FCE-B38B-0BEF9EE2D413}"/>
    <cellStyle name="Calculation 3 2 3 3 2 6" xfId="14153" xr:uid="{37A4F047-B560-49AA-B1BF-D7E5AC1B75F1}"/>
    <cellStyle name="Calculation 3 2 3 3 2 7" xfId="14947" xr:uid="{5F83A778-BB29-402C-A668-0E168F769FFA}"/>
    <cellStyle name="Calculation 3 2 3 3 2 8" xfId="16483" xr:uid="{BDE86C9F-4A7E-460B-85A9-A1E9DF182AFD}"/>
    <cellStyle name="Calculation 3 2 3 3 2 9" xfId="18018" xr:uid="{BCB4929F-AE06-46BA-9B2D-6FE45C8BACFF}"/>
    <cellStyle name="Calculation 3 2 3 3 3" xfId="5281" xr:uid="{00000000-0005-0000-0000-000075010000}"/>
    <cellStyle name="Calculation 3 2 3 3 3 2" xfId="7066" xr:uid="{00000000-0005-0000-0000-000075010000}"/>
    <cellStyle name="Calculation 3 2 3 3 3 3" xfId="11416" xr:uid="{B3FD797D-940C-4471-9CA5-055440336C98}"/>
    <cellStyle name="Calculation 3 2 3 3 3 4" xfId="12820" xr:uid="{10B4D25E-2AFC-497B-9E83-C1A7A8F0DF70}"/>
    <cellStyle name="Calculation 3 2 3 3 3 5" xfId="14043" xr:uid="{F318D6C9-C200-49E7-8707-22B7D572B080}"/>
    <cellStyle name="Calculation 3 2 3 3 3 6" xfId="15834" xr:uid="{DDD86BA1-6711-4AA7-9C38-C153FCC07983}"/>
    <cellStyle name="Calculation 3 2 3 3 3 7" xfId="17363" xr:uid="{3C8091FE-F4E0-42B0-886C-B3D50AE1C81E}"/>
    <cellStyle name="Calculation 3 2 3 3 3 8" xfId="18671" xr:uid="{0603453F-6496-46D8-AFFF-B04FEF8DA3A1}"/>
    <cellStyle name="Calculation 3 2 3 3 3 9" xfId="19929" xr:uid="{DF41EAFA-4898-4DC6-A362-2874520C0065}"/>
    <cellStyle name="Calculation 3 2 3 3 4" xfId="6174" xr:uid="{00000000-0005-0000-0000-000072010000}"/>
    <cellStyle name="Calculation 3 2 3 3 5" xfId="9771" xr:uid="{6F6B1B74-8262-4736-B2F8-FF75CBF63177}"/>
    <cellStyle name="Calculation 3 2 3 3 6" xfId="10720" xr:uid="{4980EF5C-A544-4172-8B16-7708D4B83A92}"/>
    <cellStyle name="Calculation 3 2 3 3 7" xfId="10211" xr:uid="{F1A71CED-80F5-4EBE-8EB1-D9FA954B3F65}"/>
    <cellStyle name="Calculation 3 2 3 3 8" xfId="11089" xr:uid="{64329950-DDA9-4990-9B47-226636F624B7}"/>
    <cellStyle name="Calculation 3 2 3 3 9" xfId="15395" xr:uid="{F4A0C5EB-0B09-4234-89FE-6AB87614E76C}"/>
    <cellStyle name="Calculation 3 2 3 4" xfId="3863" xr:uid="{00000000-0005-0000-0000-000076010000}"/>
    <cellStyle name="Calculation 3 2 3 4 10" xfId="13700" xr:uid="{2025C735-4889-4405-8964-07083AF9C294}"/>
    <cellStyle name="Calculation 3 2 3 4 2" xfId="5505" xr:uid="{00000000-0005-0000-0000-000077010000}"/>
    <cellStyle name="Calculation 3 2 3 4 2 2" xfId="7290" xr:uid="{00000000-0005-0000-0000-000077010000}"/>
    <cellStyle name="Calculation 3 2 3 4 2 3" xfId="11640" xr:uid="{473E06A0-DB00-45D2-8A5B-186046F89663}"/>
    <cellStyle name="Calculation 3 2 3 4 2 4" xfId="13044" xr:uid="{31DC197A-B326-48EC-8D87-D48BAC123C29}"/>
    <cellStyle name="Calculation 3 2 3 4 2 5" xfId="13596" xr:uid="{1CBA3C16-4A01-47B3-815C-C0113BF2601B}"/>
    <cellStyle name="Calculation 3 2 3 4 2 6" xfId="16058" xr:uid="{301DE251-0DC9-4307-B0B5-6AD05ED023D8}"/>
    <cellStyle name="Calculation 3 2 3 4 2 7" xfId="17587" xr:uid="{3A9CC712-2E07-4389-8C21-EE245DF13AA8}"/>
    <cellStyle name="Calculation 3 2 3 4 2 8" xfId="18895" xr:uid="{C6060D88-431C-49C5-93C9-5877AFDF065F}"/>
    <cellStyle name="Calculation 3 2 3 4 2 9" xfId="19887" xr:uid="{860FD41F-64C6-48AC-99F8-26F669D835EA}"/>
    <cellStyle name="Calculation 3 2 3 4 3" xfId="6397" xr:uid="{00000000-0005-0000-0000-000076010000}"/>
    <cellStyle name="Calculation 3 2 3 4 4" xfId="10071" xr:uid="{5DA201FE-2212-4C46-8862-DF86C9E9D57E}"/>
    <cellStyle name="Calculation 3 2 3 4 5" xfId="10042" xr:uid="{AB84C346-4B4D-4FBD-B9A1-B77A41F559CB}"/>
    <cellStyle name="Calculation 3 2 3 4 6" xfId="8276" xr:uid="{ACB7D0B5-853B-44E6-BAFE-8F40A30CFD78}"/>
    <cellStyle name="Calculation 3 2 3 4 7" xfId="8238" xr:uid="{A8DA7E3D-54FD-4465-BAA2-BCC41DDAFC0E}"/>
    <cellStyle name="Calculation 3 2 3 4 8" xfId="15361" xr:uid="{3BD89838-2973-4C48-819B-9A1ADE95BE5C}"/>
    <cellStyle name="Calculation 3 2 3 4 9" xfId="16841" xr:uid="{4449B292-7632-4893-9318-5BEEC41CBB87}"/>
    <cellStyle name="Calculation 3 2 3 5" xfId="5049" xr:uid="{00000000-0005-0000-0000-000078010000}"/>
    <cellStyle name="Calculation 3 2 3 5 2" xfId="6834" xr:uid="{00000000-0005-0000-0000-000078010000}"/>
    <cellStyle name="Calculation 3 2 3 5 3" xfId="11184" xr:uid="{C894BE6F-911B-4B43-B583-CF126850EFE1}"/>
    <cellStyle name="Calculation 3 2 3 5 4" xfId="12588" xr:uid="{E2C8FF15-54FD-42FC-B21B-49B2126F4E84}"/>
    <cellStyle name="Calculation 3 2 3 5 5" xfId="12431" xr:uid="{DDEB6D95-176E-4917-A96E-04A30E62E41D}"/>
    <cellStyle name="Calculation 3 2 3 5 6" xfId="15602" xr:uid="{62523CB1-807D-43E0-AA98-43D7AF3F8F6E}"/>
    <cellStyle name="Calculation 3 2 3 5 7" xfId="17131" xr:uid="{559CFF25-5E5E-4E4F-AEC4-E3932B0364D8}"/>
    <cellStyle name="Calculation 3 2 3 5 8" xfId="18439" xr:uid="{447800A6-7521-4BF1-A8D1-B37AB31ECD30}"/>
    <cellStyle name="Calculation 3 2 3 5 9" xfId="16867" xr:uid="{A2EFC50D-4E44-4C21-9437-ECC28E818175}"/>
    <cellStyle name="Calculation 3 2 3 6" xfId="5942" xr:uid="{00000000-0005-0000-0000-000067010000}"/>
    <cellStyle name="Calculation 3 2 3 7" xfId="9501" xr:uid="{484B89D9-B41A-4598-A206-F5DB7BAA7146}"/>
    <cellStyle name="Calculation 3 2 3 8" xfId="8084" xr:uid="{F81D567A-B5B0-4CDC-B5E3-86BF1EF3440F}"/>
    <cellStyle name="Calculation 3 2 3 9" xfId="14195" xr:uid="{F42CC76B-A8CC-4E9A-8446-9E729D43366D}"/>
    <cellStyle name="Calculation 3 2 4" xfId="3348" xr:uid="{00000000-0005-0000-0000-000079010000}"/>
    <cellStyle name="Calculation 3 2 4 10" xfId="14484" xr:uid="{17F8AEF8-E5C5-466D-986B-0F40C7EC6706}"/>
    <cellStyle name="Calculation 3 2 4 11" xfId="9206" xr:uid="{874475F9-A41C-4F91-AE67-489989D7933D}"/>
    <cellStyle name="Calculation 3 2 4 12" xfId="17005" xr:uid="{F99786CE-14F6-4B15-AEEE-90EB61F7D82B}"/>
    <cellStyle name="Calculation 3 2 4 13" xfId="19641" xr:uid="{ED1095E5-471F-4D1B-A4A3-DC3C651A71AE}"/>
    <cellStyle name="Calculation 3 2 4 2" xfId="3548" xr:uid="{00000000-0005-0000-0000-00007A010000}"/>
    <cellStyle name="Calculation 3 2 4 2 10" xfId="7879" xr:uid="{D6242668-75A2-42B9-BB13-170FE222859D}"/>
    <cellStyle name="Calculation 3 2 4 2 11" xfId="18299" xr:uid="{A5FD7B7E-D403-4D44-8583-65E22BBBFDBB}"/>
    <cellStyle name="Calculation 3 2 4 2 2" xfId="4149" xr:uid="{00000000-0005-0000-0000-00007B010000}"/>
    <cellStyle name="Calculation 3 2 4 2 2 10" xfId="9177" xr:uid="{A54E8809-FB15-4626-A9E2-67517FC18700}"/>
    <cellStyle name="Calculation 3 2 4 2 2 2" xfId="5748" xr:uid="{00000000-0005-0000-0000-00007C010000}"/>
    <cellStyle name="Calculation 3 2 4 2 2 2 2" xfId="7533" xr:uid="{00000000-0005-0000-0000-00007C010000}"/>
    <cellStyle name="Calculation 3 2 4 2 2 2 3" xfId="11883" xr:uid="{783E9436-2323-4500-8528-D458F4653402}"/>
    <cellStyle name="Calculation 3 2 4 2 2 2 4" xfId="13287" xr:uid="{E10B110C-F623-4DD5-A428-6C94B07588FE}"/>
    <cellStyle name="Calculation 3 2 4 2 2 2 5" xfId="13833" xr:uid="{7DE7DD63-37C7-4FD3-AAED-9972DACD8845}"/>
    <cellStyle name="Calculation 3 2 4 2 2 2 6" xfId="16301" xr:uid="{163E65BE-FEAB-4C6E-9CE5-B460D5A49337}"/>
    <cellStyle name="Calculation 3 2 4 2 2 2 7" xfId="17830" xr:uid="{CB68F197-91F0-4A3E-AE7D-D692DC355B0A}"/>
    <cellStyle name="Calculation 3 2 4 2 2 2 8" xfId="19138" xr:uid="{92B010C2-7231-4ECA-8BFA-6C5C94322DAB}"/>
    <cellStyle name="Calculation 3 2 4 2 2 2 9" xfId="19336" xr:uid="{6103BFF9-1B28-4419-A660-102B28C5E218}"/>
    <cellStyle name="Calculation 3 2 4 2 2 3" xfId="6637" xr:uid="{00000000-0005-0000-0000-00007B010000}"/>
    <cellStyle name="Calculation 3 2 4 2 2 4" xfId="10345" xr:uid="{C1A293D3-EEC6-442E-BD4C-C470380F6EDA}"/>
    <cellStyle name="Calculation 3 2 4 2 2 5" xfId="7789" xr:uid="{3A77C74E-7BAA-4E80-A79C-57C07D2DA277}"/>
    <cellStyle name="Calculation 3 2 4 2 2 6" xfId="8235" xr:uid="{A3CE78BE-190C-4F05-9C04-AF8B5090482F}"/>
    <cellStyle name="Calculation 3 2 4 2 2 7" xfId="14949" xr:uid="{6D68FAAB-2CD0-4780-A8B1-7220CBCDEF06}"/>
    <cellStyle name="Calculation 3 2 4 2 2 8" xfId="16485" xr:uid="{111253B0-E20C-4574-AAC8-CE1BD5330F22}"/>
    <cellStyle name="Calculation 3 2 4 2 2 9" xfId="18020" xr:uid="{944B7F06-22E7-4BD3-8579-05656FE7B89C}"/>
    <cellStyle name="Calculation 3 2 4 2 3" xfId="5283" xr:uid="{00000000-0005-0000-0000-00007D010000}"/>
    <cellStyle name="Calculation 3 2 4 2 3 2" xfId="7068" xr:uid="{00000000-0005-0000-0000-00007D010000}"/>
    <cellStyle name="Calculation 3 2 4 2 3 3" xfId="11418" xr:uid="{A555F41B-2F67-47D2-B7CE-EE1C260A469A}"/>
    <cellStyle name="Calculation 3 2 4 2 3 4" xfId="12822" xr:uid="{89AB4F77-E7D5-47D7-820E-9C8743D5842C}"/>
    <cellStyle name="Calculation 3 2 4 2 3 5" xfId="13677" xr:uid="{BBE82666-F19E-4145-BA84-3FE721E5F4FF}"/>
    <cellStyle name="Calculation 3 2 4 2 3 6" xfId="15836" xr:uid="{5BE306DD-E110-4ADD-BED0-57D32CC24BAC}"/>
    <cellStyle name="Calculation 3 2 4 2 3 7" xfId="17365" xr:uid="{9A4D1A00-2BDF-4D6A-88F0-CC9340F25F0B}"/>
    <cellStyle name="Calculation 3 2 4 2 3 8" xfId="18673" xr:uid="{F3510637-ACDD-42D6-80D3-898B6DA72D22}"/>
    <cellStyle name="Calculation 3 2 4 2 3 9" xfId="19809" xr:uid="{E84BBA45-2C08-47B5-B70A-5AA7A447BB1B}"/>
    <cellStyle name="Calculation 3 2 4 2 4" xfId="6176" xr:uid="{00000000-0005-0000-0000-00007A010000}"/>
    <cellStyle name="Calculation 3 2 4 2 5" xfId="9773" xr:uid="{A15FA925-186B-416A-83E7-C05D29AA3E29}"/>
    <cellStyle name="Calculation 3 2 4 2 6" xfId="11038" xr:uid="{E7A1676F-C988-4F50-9CBE-97D1DF4C735A}"/>
    <cellStyle name="Calculation 3 2 4 2 7" xfId="14520" xr:uid="{29639E7A-FE15-4883-9443-FC5E43C3D3B5}"/>
    <cellStyle name="Calculation 3 2 4 2 8" xfId="14739" xr:uid="{A2BDF13A-25AD-4697-81AD-7F7E2B8FFB68}"/>
    <cellStyle name="Calculation 3 2 4 2 9" xfId="8748" xr:uid="{E57AEC2C-5093-4F9B-9B02-8D733A0C7295}"/>
    <cellStyle name="Calculation 3 2 4 3" xfId="3776" xr:uid="{00000000-0005-0000-0000-00007E010000}"/>
    <cellStyle name="Calculation 3 2 4 3 10" xfId="8886" xr:uid="{D4071C12-EAA2-44A4-A79D-BD02B1FC0B7F}"/>
    <cellStyle name="Calculation 3 2 4 3 2" xfId="5446" xr:uid="{00000000-0005-0000-0000-00007F010000}"/>
    <cellStyle name="Calculation 3 2 4 3 2 2" xfId="7231" xr:uid="{00000000-0005-0000-0000-00007F010000}"/>
    <cellStyle name="Calculation 3 2 4 3 2 3" xfId="11581" xr:uid="{9F004F37-5A21-4A17-A711-16FB0A2BD725}"/>
    <cellStyle name="Calculation 3 2 4 3 2 4" xfId="12985" xr:uid="{7AA5D66D-CAF2-41D1-B850-9AECB4F1CFD3}"/>
    <cellStyle name="Calculation 3 2 4 3 2 5" xfId="13718" xr:uid="{CA4C3B84-50BE-40ED-8C9B-DB2B48D832C2}"/>
    <cellStyle name="Calculation 3 2 4 3 2 6" xfId="15999" xr:uid="{2AF26EF2-2A8D-418A-8217-BA0FD617B727}"/>
    <cellStyle name="Calculation 3 2 4 3 2 7" xfId="17528" xr:uid="{FBE6EB42-5325-4AA3-B387-5001C9E1A19A}"/>
    <cellStyle name="Calculation 3 2 4 3 2 8" xfId="18836" xr:uid="{AA4E8365-AEB7-4852-A099-0345FA3ACE41}"/>
    <cellStyle name="Calculation 3 2 4 3 2 9" xfId="12055" xr:uid="{616895E6-E40C-493B-BB32-408FD1808A55}"/>
    <cellStyle name="Calculation 3 2 4 3 3" xfId="6338" xr:uid="{00000000-0005-0000-0000-00007E010000}"/>
    <cellStyle name="Calculation 3 2 4 3 4" xfId="9986" xr:uid="{0F656BB5-0277-4AF2-80AB-12E197C224B5}"/>
    <cellStyle name="Calculation 3 2 4 3 5" xfId="7862" xr:uid="{85356872-AF53-464B-ABE4-9C6CD3395303}"/>
    <cellStyle name="Calculation 3 2 4 3 6" xfId="9200" xr:uid="{60A20B6C-766C-48F0-A47B-36AAC5196711}"/>
    <cellStyle name="Calculation 3 2 4 3 7" xfId="13901" xr:uid="{180DD500-57FE-48F1-8EFF-57137D5EEA39}"/>
    <cellStyle name="Calculation 3 2 4 3 8" xfId="15446" xr:uid="{F3CC8FFB-114F-4342-936F-D55AB4CFEAEB}"/>
    <cellStyle name="Calculation 3 2 4 3 9" xfId="16654" xr:uid="{593FD225-1C53-435B-9047-1D4ECE164255}"/>
    <cellStyle name="Calculation 3 2 4 4" xfId="3953" xr:uid="{00000000-0005-0000-0000-000080010000}"/>
    <cellStyle name="Calculation 3 2 4 4 10" xfId="19475" xr:uid="{4C3E7F45-3D8B-44AC-BFA0-7507DC6600BE}"/>
    <cellStyle name="Calculation 3 2 4 4 2" xfId="5581" xr:uid="{00000000-0005-0000-0000-000081010000}"/>
    <cellStyle name="Calculation 3 2 4 4 2 2" xfId="7366" xr:uid="{00000000-0005-0000-0000-000081010000}"/>
    <cellStyle name="Calculation 3 2 4 4 2 3" xfId="11716" xr:uid="{B5E21509-2081-4029-8519-0BF8BFD1192C}"/>
    <cellStyle name="Calculation 3 2 4 4 2 4" xfId="13120" xr:uid="{8B420B9A-BDD5-4D6C-8159-A3CE97DCC762}"/>
    <cellStyle name="Calculation 3 2 4 4 2 5" xfId="12018" xr:uid="{8D9D9E8A-AA2F-4EEF-8204-4A2422AD16A4}"/>
    <cellStyle name="Calculation 3 2 4 4 2 6" xfId="16134" xr:uid="{EA43F932-D8E4-4D27-AE2F-4206CFD4C7CB}"/>
    <cellStyle name="Calculation 3 2 4 4 2 7" xfId="17663" xr:uid="{7B891E3A-7BEA-4DCF-8E4D-49C33047E922}"/>
    <cellStyle name="Calculation 3 2 4 4 2 8" xfId="18971" xr:uid="{EAB26EFD-A6A6-40E4-B987-A009E0756274}"/>
    <cellStyle name="Calculation 3 2 4 4 2 9" xfId="19913" xr:uid="{D775D5A4-06BF-4E4C-826F-F1F52BC12D17}"/>
    <cellStyle name="Calculation 3 2 4 4 3" xfId="6471" xr:uid="{00000000-0005-0000-0000-000080010000}"/>
    <cellStyle name="Calculation 3 2 4 4 4" xfId="10159" xr:uid="{F9929257-8B36-4FDC-83D7-CB105E453A31}"/>
    <cellStyle name="Calculation 3 2 4 4 5" xfId="9508" xr:uid="{284EB601-7666-4FD7-8F07-8A1A30BF1094}"/>
    <cellStyle name="Calculation 3 2 4 4 6" xfId="14748" xr:uid="{4B72268F-7181-4BAD-9722-BDD362E11111}"/>
    <cellStyle name="Calculation 3 2 4 4 7" xfId="9109" xr:uid="{06FC41C8-32F4-4ABE-9B6B-46A4C27C1387}"/>
    <cellStyle name="Calculation 3 2 4 4 8" xfId="14853" xr:uid="{A36C64A9-219B-4874-AA11-FE85A24A243C}"/>
    <cellStyle name="Calculation 3 2 4 4 9" xfId="12441" xr:uid="{34259C41-E62B-4E0E-8D87-B79D64451636}"/>
    <cellStyle name="Calculation 3 2 4 5" xfId="5117" xr:uid="{00000000-0005-0000-0000-000082010000}"/>
    <cellStyle name="Calculation 3 2 4 5 2" xfId="6902" xr:uid="{00000000-0005-0000-0000-000082010000}"/>
    <cellStyle name="Calculation 3 2 4 5 3" xfId="11252" xr:uid="{E1078A34-FFA7-4B9B-AF76-B6BFD1820573}"/>
    <cellStyle name="Calculation 3 2 4 5 4" xfId="12656" xr:uid="{D9F97CCC-D14B-4BB0-83D4-1554808BF51B}"/>
    <cellStyle name="Calculation 3 2 4 5 5" xfId="8509" xr:uid="{D7FE3201-C2F9-4338-A016-8E2513F31C1F}"/>
    <cellStyle name="Calculation 3 2 4 5 6" xfId="15670" xr:uid="{C65654AD-D6B8-4ABB-8490-D8D49634A872}"/>
    <cellStyle name="Calculation 3 2 4 5 7" xfId="17199" xr:uid="{84C198B0-6847-414B-9A57-09D0D91D4E22}"/>
    <cellStyle name="Calculation 3 2 4 5 8" xfId="18507" xr:uid="{98ED7436-D402-4ED6-9C9A-4560C137A0BD}"/>
    <cellStyle name="Calculation 3 2 4 5 9" xfId="20027" xr:uid="{C835F326-7973-4F6D-866A-80B8A4EB88B2}"/>
    <cellStyle name="Calculation 3 2 4 6" xfId="6010" xr:uid="{00000000-0005-0000-0000-000079010000}"/>
    <cellStyle name="Calculation 3 2 4 7" xfId="9580" xr:uid="{7A592102-FAC0-42CF-A00F-7505C2328328}"/>
    <cellStyle name="Calculation 3 2 4 8" xfId="8020" xr:uid="{4A807BBF-C503-44BF-B063-FADAF5220A8F}"/>
    <cellStyle name="Calculation 3 2 4 9" xfId="8354" xr:uid="{BE7E7F47-F898-4DD9-A859-4458751664C0}"/>
    <cellStyle name="Calculation 3 2 5" xfId="3543" xr:uid="{00000000-0005-0000-0000-000083010000}"/>
    <cellStyle name="Calculation 3 2 5 10" xfId="8522" xr:uid="{6D145BA0-F082-45F8-AA43-01383C1CB925}"/>
    <cellStyle name="Calculation 3 2 5 11" xfId="19637" xr:uid="{E39758FC-2425-4B4A-B03B-E4AA9B7D680D}"/>
    <cellStyle name="Calculation 3 2 5 2" xfId="4144" xr:uid="{00000000-0005-0000-0000-000084010000}"/>
    <cellStyle name="Calculation 3 2 5 2 10" xfId="8943" xr:uid="{D82C5393-DD68-4DF3-A859-5B078EC38072}"/>
    <cellStyle name="Calculation 3 2 5 2 2" xfId="5743" xr:uid="{00000000-0005-0000-0000-000085010000}"/>
    <cellStyle name="Calculation 3 2 5 2 2 2" xfId="7528" xr:uid="{00000000-0005-0000-0000-000085010000}"/>
    <cellStyle name="Calculation 3 2 5 2 2 3" xfId="11878" xr:uid="{FEF3705C-CF21-4898-97A0-6AB4C39A482D}"/>
    <cellStyle name="Calculation 3 2 5 2 2 4" xfId="13282" xr:uid="{AFC15D98-84D2-4AA9-B27B-4AD852BCA776}"/>
    <cellStyle name="Calculation 3 2 5 2 2 5" xfId="9315" xr:uid="{A7DC40D9-8987-49E3-AB6C-71DEADD43F12}"/>
    <cellStyle name="Calculation 3 2 5 2 2 6" xfId="16296" xr:uid="{BB9832C4-506E-445D-9A74-40A509F7F60E}"/>
    <cellStyle name="Calculation 3 2 5 2 2 7" xfId="17825" xr:uid="{78034CBC-69E7-47D8-911B-EFA43E4755C6}"/>
    <cellStyle name="Calculation 3 2 5 2 2 8" xfId="19133" xr:uid="{7BC47E25-A456-4761-AD3F-12B725F908EB}"/>
    <cellStyle name="Calculation 3 2 5 2 2 9" xfId="18231" xr:uid="{B468B9E5-9D4D-467A-95E4-E7C63F33EDB0}"/>
    <cellStyle name="Calculation 3 2 5 2 3" xfId="6632" xr:uid="{00000000-0005-0000-0000-000084010000}"/>
    <cellStyle name="Calculation 3 2 5 2 4" xfId="10340" xr:uid="{3FE83B2D-E6DB-44CF-85CF-55CD39A7CEAE}"/>
    <cellStyle name="Calculation 3 2 5 2 5" xfId="7794" xr:uid="{F4A64569-91C3-47A4-B1BC-17685393C07D}"/>
    <cellStyle name="Calculation 3 2 5 2 6" xfId="9062" xr:uid="{EE98D37A-2FC1-44B5-8D43-BC7077B72C5F}"/>
    <cellStyle name="Calculation 3 2 5 2 7" xfId="14944" xr:uid="{7B9F9A60-C4AB-43D2-90FC-094E57813781}"/>
    <cellStyle name="Calculation 3 2 5 2 8" xfId="16480" xr:uid="{0F9AFC54-A908-4D6B-9B60-758102D03CC9}"/>
    <cellStyle name="Calculation 3 2 5 2 9" xfId="18015" xr:uid="{59DB5BF2-6520-4512-9CDB-7D05D8B02602}"/>
    <cellStyle name="Calculation 3 2 5 3" xfId="5278" xr:uid="{00000000-0005-0000-0000-000086010000}"/>
    <cellStyle name="Calculation 3 2 5 3 2" xfId="7063" xr:uid="{00000000-0005-0000-0000-000086010000}"/>
    <cellStyle name="Calculation 3 2 5 3 3" xfId="11413" xr:uid="{52958C51-72E4-41B7-8D95-8E5C4C93F24B}"/>
    <cellStyle name="Calculation 3 2 5 3 4" xfId="12817" xr:uid="{A208B742-C7CA-45B5-9F6E-43B51E916A4A}"/>
    <cellStyle name="Calculation 3 2 5 3 5" xfId="13897" xr:uid="{B5BA5545-1316-4C58-BEED-132D4B031534}"/>
    <cellStyle name="Calculation 3 2 5 3 6" xfId="15831" xr:uid="{E4F35CBD-F3C3-46CF-9369-8C2705CAB2EE}"/>
    <cellStyle name="Calculation 3 2 5 3 7" xfId="17360" xr:uid="{7A96EC69-994B-4EB3-B388-5F7FDBF549FB}"/>
    <cellStyle name="Calculation 3 2 5 3 8" xfId="18668" xr:uid="{722A055F-0561-4B80-B0CC-2DD6C52BB068}"/>
    <cellStyle name="Calculation 3 2 5 3 9" xfId="17961" xr:uid="{08D2C6DA-B54C-46E0-B2D2-079091A5F7C5}"/>
    <cellStyle name="Calculation 3 2 5 4" xfId="6171" xr:uid="{00000000-0005-0000-0000-000083010000}"/>
    <cellStyle name="Calculation 3 2 5 5" xfId="9768" xr:uid="{5A38B434-A4AB-4FE7-8003-EFAC7368E954}"/>
    <cellStyle name="Calculation 3 2 5 6" xfId="7907" xr:uid="{0FA689B5-7202-4B6D-92EC-3676917EC959}"/>
    <cellStyle name="Calculation 3 2 5 7" xfId="12463" xr:uid="{BB4152AE-4F6D-43DF-A783-F2D5681AF901}"/>
    <cellStyle name="Calculation 3 2 5 8" xfId="13416" xr:uid="{0B8729D3-4655-4F70-B344-965039A98C48}"/>
    <cellStyle name="Calculation 3 2 5 9" xfId="13852" xr:uid="{078A82A9-8811-481F-9E54-25AA6B18F41B}"/>
    <cellStyle name="Calculation 3 2 6" xfId="3861" xr:uid="{00000000-0005-0000-0000-000087010000}"/>
    <cellStyle name="Calculation 3 2 6 10" xfId="18078" xr:uid="{5681887A-ABB7-4C46-AC4B-CBAB949D96DB}"/>
    <cellStyle name="Calculation 3 2 6 2" xfId="5503" xr:uid="{00000000-0005-0000-0000-000088010000}"/>
    <cellStyle name="Calculation 3 2 6 2 2" xfId="7288" xr:uid="{00000000-0005-0000-0000-000088010000}"/>
    <cellStyle name="Calculation 3 2 6 2 3" xfId="11638" xr:uid="{33EDD471-8F1D-4248-BE2A-4A3D683E4F6F}"/>
    <cellStyle name="Calculation 3 2 6 2 4" xfId="13042" xr:uid="{055116BA-00DF-4414-844E-EE87BB7A7B83}"/>
    <cellStyle name="Calculation 3 2 6 2 5" xfId="14638" xr:uid="{D622D261-F3A8-4B87-AC1D-DB42BD5B1073}"/>
    <cellStyle name="Calculation 3 2 6 2 6" xfId="16056" xr:uid="{D6B0CD8A-A50E-4EE9-A2C7-649BF45840F2}"/>
    <cellStyle name="Calculation 3 2 6 2 7" xfId="17585" xr:uid="{5E9693B2-1416-4AD7-81CB-F660E3815B18}"/>
    <cellStyle name="Calculation 3 2 6 2 8" xfId="18893" xr:uid="{123ACE86-F111-458E-A8AC-6D5C72664BD4}"/>
    <cellStyle name="Calculation 3 2 6 2 9" xfId="19286" xr:uid="{9A21355F-8BAE-460F-8D0E-E3418A81217B}"/>
    <cellStyle name="Calculation 3 2 6 3" xfId="6395" xr:uid="{00000000-0005-0000-0000-000087010000}"/>
    <cellStyle name="Calculation 3 2 6 4" xfId="10069" xr:uid="{09217272-EA6B-453E-B568-9EB1555618A4}"/>
    <cellStyle name="Calculation 3 2 6 5" xfId="10818" xr:uid="{4EE295E2-7FBE-4524-AE57-BE619CF17D35}"/>
    <cellStyle name="Calculation 3 2 6 6" xfId="9750" xr:uid="{6549A50D-6F47-44ED-BC61-00899BEB79E4}"/>
    <cellStyle name="Calculation 3 2 6 7" xfId="8988" xr:uid="{228EF11B-D4B8-4808-A3A7-53185309F38C}"/>
    <cellStyle name="Calculation 3 2 6 8" xfId="15131" xr:uid="{26533946-29ED-45E0-9D35-C494A0C7BC3F}"/>
    <cellStyle name="Calculation 3 2 6 9" xfId="10899" xr:uid="{0F248599-2968-44DC-9CE9-AFC0C952804C}"/>
    <cellStyle name="Calculation 3 2 7" xfId="5047" xr:uid="{00000000-0005-0000-0000-000089010000}"/>
    <cellStyle name="Calculation 3 2 7 2" xfId="6832" xr:uid="{00000000-0005-0000-0000-000089010000}"/>
    <cellStyle name="Calculation 3 2 7 3" xfId="11182" xr:uid="{125F11D9-7BF7-4586-9924-8A81ED459907}"/>
    <cellStyle name="Calculation 3 2 7 4" xfId="12586" xr:uid="{E03DD328-A416-49E4-B94E-B1673AB1FFAD}"/>
    <cellStyle name="Calculation 3 2 7 5" xfId="10214" xr:uid="{A874F209-F7DF-4226-BE36-4DA3BD4C0FAF}"/>
    <cellStyle name="Calculation 3 2 7 6" xfId="15600" xr:uid="{BB40D037-1D47-4308-A5F4-413F58158E6C}"/>
    <cellStyle name="Calculation 3 2 7 7" xfId="17129" xr:uid="{EFE1964F-B671-4FC6-B845-F0780EB00288}"/>
    <cellStyle name="Calculation 3 2 7 8" xfId="18437" xr:uid="{E69CB3F6-4198-4DD3-8263-C4D85E0678B1}"/>
    <cellStyle name="Calculation 3 2 7 9" xfId="19735" xr:uid="{68970B31-7E50-4001-8FC4-B9B3793E860B}"/>
    <cellStyle name="Calculation 3 2 8" xfId="5940" xr:uid="{00000000-0005-0000-0000-000054010000}"/>
    <cellStyle name="Calculation 3 2 9" xfId="9499" xr:uid="{D9699BFD-DE69-471B-AE44-7C19507D4BF4}"/>
    <cellStyle name="Calculation 3 20" xfId="9855" xr:uid="{A66561AF-A167-454A-8ACA-FE9378BE7B31}"/>
    <cellStyle name="Calculation 3 21" xfId="8871" xr:uid="{20B0A204-CABA-485C-BE73-3A591D9845BD}"/>
    <cellStyle name="Calculation 3 22" xfId="19676" xr:uid="{C943ED35-2270-457E-83B8-8111DBF10A6F}"/>
    <cellStyle name="Calculation 3 3" xfId="3268" xr:uid="{00000000-0005-0000-0000-00008A010000}"/>
    <cellStyle name="Calculation 3 3 10" xfId="9319" xr:uid="{77572A43-D920-44DD-8AD9-0B7E066441E0}"/>
    <cellStyle name="Calculation 3 3 11" xfId="8772" xr:uid="{3CD48F1A-607B-4B2B-AB23-1C7DFE586588}"/>
    <cellStyle name="Calculation 3 3 12" xfId="16921" xr:uid="{35226B63-BC59-440A-AA19-26C97B50C8C7}"/>
    <cellStyle name="Calculation 3 3 13" xfId="18196" xr:uid="{8FFEDD0B-7574-4540-91BE-F01F397270C3}"/>
    <cellStyle name="Calculation 3 3 2" xfId="3351" xr:uid="{00000000-0005-0000-0000-00008B010000}"/>
    <cellStyle name="Calculation 3 3 2 10" xfId="14618" xr:uid="{FB9A061F-0173-4325-BB3D-6F8C99976099}"/>
    <cellStyle name="Calculation 3 3 2 11" xfId="15294" xr:uid="{B6CD2220-2B58-408B-91DE-1F88B7D31764}"/>
    <cellStyle name="Calculation 3 3 2 12" xfId="14459" xr:uid="{E88BCF89-0E89-490C-859A-3D82C143B5CA}"/>
    <cellStyle name="Calculation 3 3 2 13" xfId="8931" xr:uid="{25B0AEAB-E904-40D3-BE3D-7952B9CFA1D9}"/>
    <cellStyle name="Calculation 3 3 2 2" xfId="3550" xr:uid="{00000000-0005-0000-0000-00008C010000}"/>
    <cellStyle name="Calculation 3 3 2 2 10" xfId="14885" xr:uid="{392C775C-93F1-48CC-BC61-27F8A43F9085}"/>
    <cellStyle name="Calculation 3 3 2 2 11" xfId="14297" xr:uid="{D0B5D9D4-74C2-4EC1-BE1F-9763202F5898}"/>
    <cellStyle name="Calculation 3 3 2 2 2" xfId="4151" xr:uid="{00000000-0005-0000-0000-00008D010000}"/>
    <cellStyle name="Calculation 3 3 2 2 2 10" xfId="19708" xr:uid="{C72B417A-6DAD-4667-9D1A-DA6D5C3D49DE}"/>
    <cellStyle name="Calculation 3 3 2 2 2 2" xfId="5750" xr:uid="{00000000-0005-0000-0000-00008E010000}"/>
    <cellStyle name="Calculation 3 3 2 2 2 2 2" xfId="7535" xr:uid="{00000000-0005-0000-0000-00008E010000}"/>
    <cellStyle name="Calculation 3 3 2 2 2 2 3" xfId="11885" xr:uid="{AD2A4B6B-029D-4680-A343-3C0914FE2F21}"/>
    <cellStyle name="Calculation 3 3 2 2 2 2 4" xfId="13289" xr:uid="{AE11AD3B-69C3-488D-92E6-3A597467FE3F}"/>
    <cellStyle name="Calculation 3 3 2 2 2 2 5" xfId="8334" xr:uid="{C9D90FDB-39AF-478D-AFF4-433FC124B494}"/>
    <cellStyle name="Calculation 3 3 2 2 2 2 6" xfId="16303" xr:uid="{0207844A-C1B6-41B9-88AA-FEF5760D0637}"/>
    <cellStyle name="Calculation 3 3 2 2 2 2 7" xfId="17832" xr:uid="{0590C6DF-318D-4FD0-A751-9691374C806D}"/>
    <cellStyle name="Calculation 3 3 2 2 2 2 8" xfId="19140" xr:uid="{F8D91225-662E-468F-ADF7-98AD6CCFC393}"/>
    <cellStyle name="Calculation 3 3 2 2 2 2 9" xfId="19972" xr:uid="{39AE54CA-F92B-40DA-A851-9631A1623764}"/>
    <cellStyle name="Calculation 3 3 2 2 2 3" xfId="6639" xr:uid="{00000000-0005-0000-0000-00008D010000}"/>
    <cellStyle name="Calculation 3 3 2 2 2 4" xfId="10347" xr:uid="{F6EA192C-F0C8-478E-B039-64A681F26097}"/>
    <cellStyle name="Calculation 3 3 2 2 2 5" xfId="7787" xr:uid="{2872014B-00D5-450D-AC10-C09FF5C51F4D}"/>
    <cellStyle name="Calculation 3 3 2 2 2 6" xfId="10746" xr:uid="{CF321501-7DA1-4C69-B68F-971D4C6E687C}"/>
    <cellStyle name="Calculation 3 3 2 2 2 7" xfId="14951" xr:uid="{534FAD42-F364-491F-9D93-3E52F9CB0D5B}"/>
    <cellStyle name="Calculation 3 3 2 2 2 8" xfId="16487" xr:uid="{FE4D2EBF-AA6A-465D-BABD-5D1CD4007F2B}"/>
    <cellStyle name="Calculation 3 3 2 2 2 9" xfId="18022" xr:uid="{3337370C-3EBA-4431-8FE4-CAEA5A0C7D49}"/>
    <cellStyle name="Calculation 3 3 2 2 3" xfId="5285" xr:uid="{00000000-0005-0000-0000-00008F010000}"/>
    <cellStyle name="Calculation 3 3 2 2 3 2" xfId="7070" xr:uid="{00000000-0005-0000-0000-00008F010000}"/>
    <cellStyle name="Calculation 3 3 2 2 3 3" xfId="11420" xr:uid="{C23A6239-9099-4FF6-88B7-6EF97C38372C}"/>
    <cellStyle name="Calculation 3 3 2 2 3 4" xfId="12824" xr:uid="{332919E6-6B6E-428C-BAAE-B04C7D2D8131}"/>
    <cellStyle name="Calculation 3 3 2 2 3 5" xfId="8229" xr:uid="{EE2FCE4B-E35C-4A7C-83E1-1E2D16B44AC6}"/>
    <cellStyle name="Calculation 3 3 2 2 3 6" xfId="15838" xr:uid="{7775C5A6-1D0A-4AB5-8FD9-F1436F6B756D}"/>
    <cellStyle name="Calculation 3 3 2 2 3 7" xfId="17367" xr:uid="{EA238513-1CF9-4556-97DA-97C7AFC4AC0C}"/>
    <cellStyle name="Calculation 3 3 2 2 3 8" xfId="18675" xr:uid="{ACD59E6D-261A-439F-8DF2-8FDE96D4EEAF}"/>
    <cellStyle name="Calculation 3 3 2 2 3 9" xfId="19919" xr:uid="{9B2B6CFF-92DC-410C-9779-51681F371E2C}"/>
    <cellStyle name="Calculation 3 3 2 2 4" xfId="6178" xr:uid="{00000000-0005-0000-0000-00008C010000}"/>
    <cellStyle name="Calculation 3 3 2 2 5" xfId="9775" xr:uid="{980C1375-6333-4161-8D63-0E52CFFD8E9D}"/>
    <cellStyle name="Calculation 3 3 2 2 6" xfId="10642" xr:uid="{D758429D-1399-4DAD-A268-B2D420633301}"/>
    <cellStyle name="Calculation 3 3 2 2 7" xfId="10584" xr:uid="{87D3EC18-43A8-4036-A945-0D7D78839244}"/>
    <cellStyle name="Calculation 3 3 2 2 8" xfId="13827" xr:uid="{BFBBB6A3-2DA6-49F4-8C79-938B011C1D2A}"/>
    <cellStyle name="Calculation 3 3 2 2 9" xfId="8746" xr:uid="{61AA0F15-D385-4ACA-A0AB-F8A4205DFDF8}"/>
    <cellStyle name="Calculation 3 3 2 3" xfId="3779" xr:uid="{00000000-0005-0000-0000-000090010000}"/>
    <cellStyle name="Calculation 3 3 2 3 10" xfId="16970" xr:uid="{3CDD41D2-5BE6-4E03-BBD7-17717D94BE40}"/>
    <cellStyle name="Calculation 3 3 2 3 2" xfId="5449" xr:uid="{00000000-0005-0000-0000-000091010000}"/>
    <cellStyle name="Calculation 3 3 2 3 2 2" xfId="7234" xr:uid="{00000000-0005-0000-0000-000091010000}"/>
    <cellStyle name="Calculation 3 3 2 3 2 3" xfId="11584" xr:uid="{4F294406-BB94-4E13-BF98-6F93C022C001}"/>
    <cellStyle name="Calculation 3 3 2 3 2 4" xfId="12988" xr:uid="{E985AA95-7601-4065-91D3-0F8E26E6BDE0}"/>
    <cellStyle name="Calculation 3 3 2 3 2 5" xfId="14036" xr:uid="{BA912DBA-119E-443B-BECB-25B9450C9ACE}"/>
    <cellStyle name="Calculation 3 3 2 3 2 6" xfId="16002" xr:uid="{C88A77C7-233B-4552-A335-1DD42A3D8109}"/>
    <cellStyle name="Calculation 3 3 2 3 2 7" xfId="17531" xr:uid="{E64E563B-93DE-43C7-B3E8-9D83C14D55D6}"/>
    <cellStyle name="Calculation 3 3 2 3 2 8" xfId="18839" xr:uid="{1090DEE0-3DB5-419B-8640-35B388E1E0D4}"/>
    <cellStyle name="Calculation 3 3 2 3 2 9" xfId="19894" xr:uid="{C07061E4-250A-4EC8-AF75-FC9003ACDF4B}"/>
    <cellStyle name="Calculation 3 3 2 3 3" xfId="6341" xr:uid="{00000000-0005-0000-0000-000090010000}"/>
    <cellStyle name="Calculation 3 3 2 3 4" xfId="9989" xr:uid="{1FA681F3-0A5E-4097-9C85-66B68AA52AC2}"/>
    <cellStyle name="Calculation 3 3 2 3 5" xfId="7859" xr:uid="{2E927037-ACC1-43C3-BBC7-79D941F822FA}"/>
    <cellStyle name="Calculation 3 3 2 3 6" xfId="8562" xr:uid="{B6C0FCB5-8756-4E6E-AC21-6F46073C0F9D}"/>
    <cellStyle name="Calculation 3 3 2 3 7" xfId="14379" xr:uid="{8C7D16A8-0669-44B3-A66A-167978B785F8}"/>
    <cellStyle name="Calculation 3 3 2 3 8" xfId="12098" xr:uid="{C6BBEB98-CD4D-4E53-83BC-7B6CCDEACDBE}"/>
    <cellStyle name="Calculation 3 3 2 3 9" xfId="16735" xr:uid="{B24FF732-0055-4139-9104-5E8AA2B938CF}"/>
    <cellStyle name="Calculation 3 3 2 4" xfId="3956" xr:uid="{00000000-0005-0000-0000-000092010000}"/>
    <cellStyle name="Calculation 3 3 2 4 10" xfId="19403" xr:uid="{F6F0D02C-AB09-44D0-AEF7-45AD3F8E685C}"/>
    <cellStyle name="Calculation 3 3 2 4 2" xfId="5584" xr:uid="{00000000-0005-0000-0000-000093010000}"/>
    <cellStyle name="Calculation 3 3 2 4 2 2" xfId="7369" xr:uid="{00000000-0005-0000-0000-000093010000}"/>
    <cellStyle name="Calculation 3 3 2 4 2 3" xfId="11719" xr:uid="{204CC3A5-6C64-4B4B-B86A-283FB721570D}"/>
    <cellStyle name="Calculation 3 3 2 4 2 4" xfId="13123" xr:uid="{FABE6911-A85D-4274-A7D3-F79EFA7E2C0C}"/>
    <cellStyle name="Calculation 3 3 2 4 2 5" xfId="13629" xr:uid="{E8716067-035D-4088-88D4-B0E887A2FE06}"/>
    <cellStyle name="Calculation 3 3 2 4 2 6" xfId="16137" xr:uid="{5714B71E-88B7-419B-B8ED-A1E987B84423}"/>
    <cellStyle name="Calculation 3 3 2 4 2 7" xfId="17666" xr:uid="{327AB610-2F08-494C-8D18-840766AB9078}"/>
    <cellStyle name="Calculation 3 3 2 4 2 8" xfId="18974" xr:uid="{6CFD4228-1AB6-433C-8C15-548F2457587A}"/>
    <cellStyle name="Calculation 3 3 2 4 2 9" xfId="9117" xr:uid="{D9B174C9-B98A-45AA-8817-24AB17109AAC}"/>
    <cellStyle name="Calculation 3 3 2 4 3" xfId="6474" xr:uid="{00000000-0005-0000-0000-000092010000}"/>
    <cellStyle name="Calculation 3 3 2 4 4" xfId="10162" xr:uid="{ECF95B28-090E-4A14-9FA2-06A42DB11CCA}"/>
    <cellStyle name="Calculation 3 3 2 4 5" xfId="10712" xr:uid="{D0C5654F-CD21-4B7F-88B5-49424ACC7E1F}"/>
    <cellStyle name="Calculation 3 3 2 4 6" xfId="9637" xr:uid="{6DBDA7CB-1C56-4BEB-BB75-A5C538CE86F6}"/>
    <cellStyle name="Calculation 3 3 2 4 7" xfId="10794" xr:uid="{E9CA5648-4089-48D5-9B27-1A3C92A5A93C}"/>
    <cellStyle name="Calculation 3 3 2 4 8" xfId="14078" xr:uid="{4384A7A8-3D33-4E46-894D-56C07C64AD26}"/>
    <cellStyle name="Calculation 3 3 2 4 9" xfId="8795" xr:uid="{17DD0DD8-70DB-4E5A-B546-D170CF11FC52}"/>
    <cellStyle name="Calculation 3 3 2 5" xfId="5120" xr:uid="{00000000-0005-0000-0000-000094010000}"/>
    <cellStyle name="Calculation 3 3 2 5 2" xfId="6905" xr:uid="{00000000-0005-0000-0000-000094010000}"/>
    <cellStyle name="Calculation 3 3 2 5 3" xfId="11255" xr:uid="{383814B1-54AD-4187-9174-A7D30DAF232F}"/>
    <cellStyle name="Calculation 3 3 2 5 4" xfId="12659" xr:uid="{39F2203F-E3E0-4DA5-B339-59E2395B9400}"/>
    <cellStyle name="Calculation 3 3 2 5 5" xfId="13598" xr:uid="{B33DF0AA-4DA5-46E6-855E-6AB37D038AC6}"/>
    <cellStyle name="Calculation 3 3 2 5 6" xfId="15673" xr:uid="{C3E5F7DE-4668-404E-AA71-9EBA75D9DDD4}"/>
    <cellStyle name="Calculation 3 3 2 5 7" xfId="17202" xr:uid="{460C2A43-AFC6-4B74-990B-0E6ED9D418DE}"/>
    <cellStyle name="Calculation 3 3 2 5 8" xfId="18510" xr:uid="{ABE6035C-63EE-4277-B0FD-63F1BE8F9F4B}"/>
    <cellStyle name="Calculation 3 3 2 5 9" xfId="14597" xr:uid="{9733E4A6-4A05-4F02-BAD0-BBD749E67D18}"/>
    <cellStyle name="Calculation 3 3 2 6" xfId="6013" xr:uid="{00000000-0005-0000-0000-00008B010000}"/>
    <cellStyle name="Calculation 3 3 2 7" xfId="9583" xr:uid="{4AEE12A3-F246-4959-9941-1D3EFB48BDD6}"/>
    <cellStyle name="Calculation 3 3 2 8" xfId="8017" xr:uid="{3DA4D9BF-B150-44F1-BBEA-D1E0B1800E30}"/>
    <cellStyle name="Calculation 3 3 2 9" xfId="8495" xr:uid="{FA632E3C-7721-4AB3-B7D9-BB8AA821F35F}"/>
    <cellStyle name="Calculation 3 3 3" xfId="3549" xr:uid="{00000000-0005-0000-0000-000095010000}"/>
    <cellStyle name="Calculation 3 3 3 10" xfId="8108" xr:uid="{08B3EE15-3D37-411A-9157-952A6E8742A2}"/>
    <cellStyle name="Calculation 3 3 3 11" xfId="19713" xr:uid="{0014AA13-247B-4FE8-A996-706CAC027D79}"/>
    <cellStyle name="Calculation 3 3 3 2" xfId="4150" xr:uid="{00000000-0005-0000-0000-000096010000}"/>
    <cellStyle name="Calculation 3 3 3 2 10" xfId="19601" xr:uid="{B94268DC-999A-4C72-B60A-5ECAE15C6DBF}"/>
    <cellStyle name="Calculation 3 3 3 2 2" xfId="5749" xr:uid="{00000000-0005-0000-0000-000097010000}"/>
    <cellStyle name="Calculation 3 3 3 2 2 2" xfId="7534" xr:uid="{00000000-0005-0000-0000-000097010000}"/>
    <cellStyle name="Calculation 3 3 3 2 2 3" xfId="11884" xr:uid="{C2C5E988-C545-4DF9-86DC-185876551E66}"/>
    <cellStyle name="Calculation 3 3 3 2 2 4" xfId="13288" xr:uid="{A04DADE6-B58B-4B6A-BDB5-F1034B8837B9}"/>
    <cellStyle name="Calculation 3 3 3 2 2 5" xfId="9441" xr:uid="{F9C29CDE-9029-4869-A121-9C0838D4675F}"/>
    <cellStyle name="Calculation 3 3 3 2 2 6" xfId="16302" xr:uid="{4198BD86-D3F4-4842-8335-107623019016}"/>
    <cellStyle name="Calculation 3 3 3 2 2 7" xfId="17831" xr:uid="{1663BDC2-1847-42D0-BA40-E414DD40A4E6}"/>
    <cellStyle name="Calculation 3 3 3 2 2 8" xfId="19139" xr:uid="{EBD3C022-213E-4675-97CD-4C3B94E72F0D}"/>
    <cellStyle name="Calculation 3 3 3 2 2 9" xfId="19324" xr:uid="{2DAC6629-4207-4128-ADF4-6CBD45EF67F4}"/>
    <cellStyle name="Calculation 3 3 3 2 3" xfId="6638" xr:uid="{00000000-0005-0000-0000-000096010000}"/>
    <cellStyle name="Calculation 3 3 3 2 4" xfId="10346" xr:uid="{B013CF57-DC62-45A3-986B-543739F01B8B}"/>
    <cellStyle name="Calculation 3 3 3 2 5" xfId="7788" xr:uid="{CEF9ABC1-06EE-41BD-8677-F59132CAE806}"/>
    <cellStyle name="Calculation 3 3 3 2 6" xfId="13623" xr:uid="{4C02C977-60FF-4718-8EEF-36CEC6055170}"/>
    <cellStyle name="Calculation 3 3 3 2 7" xfId="14950" xr:uid="{28B7774C-1ED0-402F-9CE7-DCABEFB376A4}"/>
    <cellStyle name="Calculation 3 3 3 2 8" xfId="16486" xr:uid="{BD592E65-4B4E-41AB-BCE1-CB5459679E16}"/>
    <cellStyle name="Calculation 3 3 3 2 9" xfId="18021" xr:uid="{CC6CE893-2E43-433E-A1C6-00E998A30861}"/>
    <cellStyle name="Calculation 3 3 3 3" xfId="5284" xr:uid="{00000000-0005-0000-0000-000098010000}"/>
    <cellStyle name="Calculation 3 3 3 3 2" xfId="7069" xr:uid="{00000000-0005-0000-0000-000098010000}"/>
    <cellStyle name="Calculation 3 3 3 3 3" xfId="11419" xr:uid="{10F52D97-04C9-4D74-98B3-83058CD7D67D}"/>
    <cellStyle name="Calculation 3 3 3 3 4" xfId="12823" xr:uid="{6FD10752-0F17-4B60-A3C5-7C5B736A46E3}"/>
    <cellStyle name="Calculation 3 3 3 3 5" xfId="9386" xr:uid="{CB50B825-E189-4FFE-9B0E-24DCC116A9F1}"/>
    <cellStyle name="Calculation 3 3 3 3 6" xfId="15837" xr:uid="{A949510A-C5D5-46ED-AD89-2878CA36824D}"/>
    <cellStyle name="Calculation 3 3 3 3 7" xfId="17366" xr:uid="{BC125E24-2D5C-4AAD-B708-2F040BE4C33C}"/>
    <cellStyle name="Calculation 3 3 3 3 8" xfId="18674" xr:uid="{F87B065D-A973-4DA2-98B6-F45813813818}"/>
    <cellStyle name="Calculation 3 3 3 3 9" xfId="19753" xr:uid="{6B8164F9-F7A5-477B-BAD4-5C83BF16AFB7}"/>
    <cellStyle name="Calculation 3 3 3 4" xfId="6177" xr:uid="{00000000-0005-0000-0000-000095010000}"/>
    <cellStyle name="Calculation 3 3 3 5" xfId="9774" xr:uid="{41E8FCD3-56C8-4AB5-AA35-BD95A3BF686B}"/>
    <cellStyle name="Calculation 3 3 3 6" xfId="10838" xr:uid="{D7326A21-73EE-4728-80CC-D406B6FB98FA}"/>
    <cellStyle name="Calculation 3 3 3 7" xfId="9453" xr:uid="{40AE635E-109A-47B6-815D-CD6496A65239}"/>
    <cellStyle name="Calculation 3 3 3 8" xfId="14367" xr:uid="{D5EADB4C-4810-4957-91A9-3E8DAFDB4F20}"/>
    <cellStyle name="Calculation 3 3 3 9" xfId="8747" xr:uid="{B6E8D034-660B-4E8C-BF2D-9A47A698527E}"/>
    <cellStyle name="Calculation 3 3 4" xfId="3864" xr:uid="{00000000-0005-0000-0000-000099010000}"/>
    <cellStyle name="Calculation 3 3 4 10" xfId="19746" xr:uid="{73862454-C10D-4219-95EC-42B9B6693947}"/>
    <cellStyle name="Calculation 3 3 4 2" xfId="5506" xr:uid="{00000000-0005-0000-0000-00009A010000}"/>
    <cellStyle name="Calculation 3 3 4 2 2" xfId="7291" xr:uid="{00000000-0005-0000-0000-00009A010000}"/>
    <cellStyle name="Calculation 3 3 4 2 3" xfId="11641" xr:uid="{08D06E70-CE54-40B0-A240-DD426E4C83C4}"/>
    <cellStyle name="Calculation 3 3 4 2 4" xfId="13045" xr:uid="{A3AEBB57-505E-41EB-9F9F-CFFF9F73C22C}"/>
    <cellStyle name="Calculation 3 3 4 2 5" xfId="14344" xr:uid="{92775E10-A3D1-422F-82AB-448649FD80A7}"/>
    <cellStyle name="Calculation 3 3 4 2 6" xfId="16059" xr:uid="{C562BD39-48BF-4E6B-ADB8-E38FABD13DD0}"/>
    <cellStyle name="Calculation 3 3 4 2 7" xfId="17588" xr:uid="{EB1798C0-1A64-4DE4-964D-5E3CB5D13E7B}"/>
    <cellStyle name="Calculation 3 3 4 2 8" xfId="18896" xr:uid="{5071249E-78C6-4875-916C-77D686C8BF27}"/>
    <cellStyle name="Calculation 3 3 4 2 9" xfId="19445" xr:uid="{4D3A882D-A269-4916-ADC2-D98826C961FE}"/>
    <cellStyle name="Calculation 3 3 4 3" xfId="6398" xr:uid="{00000000-0005-0000-0000-000099010000}"/>
    <cellStyle name="Calculation 3 3 4 4" xfId="10072" xr:uid="{BA9EF33C-8164-42F6-93BC-69D9359BAD4A}"/>
    <cellStyle name="Calculation 3 3 4 5" xfId="10962" xr:uid="{AD6FCADD-A726-4F7A-82A9-A4B2F684A86F}"/>
    <cellStyle name="Calculation 3 3 4 6" xfId="14522" xr:uid="{650C9272-C964-423C-BF23-4532A43AABF7}"/>
    <cellStyle name="Calculation 3 3 4 7" xfId="14479" xr:uid="{F46DD70E-F2FA-4081-91A7-31B984A4D381}"/>
    <cellStyle name="Calculation 3 3 4 8" xfId="15214" xr:uid="{05AD31CF-8B21-442E-A4FC-BD084BE00EBA}"/>
    <cellStyle name="Calculation 3 3 4 9" xfId="16702" xr:uid="{721BD9B7-8B00-42AD-A835-21CCE0812F80}"/>
    <cellStyle name="Calculation 3 3 5" xfId="5050" xr:uid="{00000000-0005-0000-0000-00009B010000}"/>
    <cellStyle name="Calculation 3 3 5 2" xfId="6835" xr:uid="{00000000-0005-0000-0000-00009B010000}"/>
    <cellStyle name="Calculation 3 3 5 3" xfId="11185" xr:uid="{48AD7EFF-5FEF-4E3E-8B41-F1CF117F9DB5}"/>
    <cellStyle name="Calculation 3 3 5 4" xfId="12589" xr:uid="{84BB1DB7-67B7-494C-BE72-CC164857ED03}"/>
    <cellStyle name="Calculation 3 3 5 5" xfId="12193" xr:uid="{59EC7D66-28BA-4E46-9F74-C99449F5CBBE}"/>
    <cellStyle name="Calculation 3 3 5 6" xfId="15603" xr:uid="{0B50496B-E6C2-452A-88AF-5272B9F7296B}"/>
    <cellStyle name="Calculation 3 3 5 7" xfId="17132" xr:uid="{9BAB0397-926F-48EE-AA00-7FD92E48885D}"/>
    <cellStyle name="Calculation 3 3 5 8" xfId="18440" xr:uid="{4909E443-2DB1-4D61-A2DB-F3C57E92BEB3}"/>
    <cellStyle name="Calculation 3 3 5 9" xfId="18268" xr:uid="{FC33161D-683C-4E6F-97EF-461A3AA9C17B}"/>
    <cellStyle name="Calculation 3 3 6" xfId="5943" xr:uid="{00000000-0005-0000-0000-00008A010000}"/>
    <cellStyle name="Calculation 3 3 7" xfId="9502" xr:uid="{E0784169-4D86-4769-8C98-81E112FAAF2E}"/>
    <cellStyle name="Calculation 3 3 8" xfId="8083" xr:uid="{CCE11FFA-9E90-4FE1-8A65-D945641779AF}"/>
    <cellStyle name="Calculation 3 3 9" xfId="10373" xr:uid="{7DC5EAB3-4586-4A81-8838-35C23126C0F3}"/>
    <cellStyle name="Calculation 3 4" xfId="3269" xr:uid="{00000000-0005-0000-0000-00009C010000}"/>
    <cellStyle name="Calculation 3 4 10" xfId="14720" xr:uid="{36E91459-E789-4636-81C2-90CF8B929472}"/>
    <cellStyle name="Calculation 3 4 11" xfId="8771" xr:uid="{8692A0AA-3DCE-490E-BEB8-EF2E3D624429}"/>
    <cellStyle name="Calculation 3 4 12" xfId="16776" xr:uid="{36867D98-E185-4BB1-9B57-CDADF12F3068}"/>
    <cellStyle name="Calculation 3 4 13" xfId="8181" xr:uid="{D2CBC989-E185-49BA-8396-76F0E4E35D8E}"/>
    <cellStyle name="Calculation 3 4 2" xfId="3352" xr:uid="{00000000-0005-0000-0000-00009D010000}"/>
    <cellStyle name="Calculation 3 4 2 10" xfId="12419" xr:uid="{FFA1D10C-F75F-460C-B960-6AAC174DFC24}"/>
    <cellStyle name="Calculation 3 4 2 11" xfId="15148" xr:uid="{5131F86A-E166-4D9F-8BBF-31AF8D1460B5}"/>
    <cellStyle name="Calculation 3 4 2 12" xfId="16980" xr:uid="{16A7B6F7-F4F4-45A0-9D6C-F7A852188AE9}"/>
    <cellStyle name="Calculation 3 4 2 13" xfId="19721" xr:uid="{B029F57E-85C1-4E8A-A655-11614C150D57}"/>
    <cellStyle name="Calculation 3 4 2 2" xfId="3552" xr:uid="{00000000-0005-0000-0000-00009E010000}"/>
    <cellStyle name="Calculation 3 4 2 2 10" xfId="8980" xr:uid="{61B4C730-B51E-4A22-A2DC-27D29722A627}"/>
    <cellStyle name="Calculation 3 4 2 2 11" xfId="7716" xr:uid="{863D5B85-9AE9-4552-A1FB-0FB4A941F2F8}"/>
    <cellStyle name="Calculation 3 4 2 2 2" xfId="4153" xr:uid="{00000000-0005-0000-0000-00009F010000}"/>
    <cellStyle name="Calculation 3 4 2 2 2 10" xfId="12281" xr:uid="{886925D6-D9C0-4CF2-BF67-E59025ECBF36}"/>
    <cellStyle name="Calculation 3 4 2 2 2 2" xfId="5752" xr:uid="{00000000-0005-0000-0000-0000A0010000}"/>
    <cellStyle name="Calculation 3 4 2 2 2 2 2" xfId="7537" xr:uid="{00000000-0005-0000-0000-0000A0010000}"/>
    <cellStyle name="Calculation 3 4 2 2 2 2 3" xfId="11887" xr:uid="{C35471A3-F3D7-43F1-B1AC-A51686FBCA3C}"/>
    <cellStyle name="Calculation 3 4 2 2 2 2 4" xfId="13291" xr:uid="{CA419FE2-1CF4-4746-801C-430C2FB51A2E}"/>
    <cellStyle name="Calculation 3 4 2 2 2 2 5" xfId="8391" xr:uid="{3EF0A901-61E4-4939-B77B-7077B7AC6B78}"/>
    <cellStyle name="Calculation 3 4 2 2 2 2 6" xfId="16305" xr:uid="{A281E740-6C9D-456E-945D-371B2E9A04E6}"/>
    <cellStyle name="Calculation 3 4 2 2 2 2 7" xfId="17834" xr:uid="{909E7BCF-3043-46D4-B27C-7211E2250D6A}"/>
    <cellStyle name="Calculation 3 4 2 2 2 2 8" xfId="19142" xr:uid="{D6BD8693-2ED8-41F2-B5DF-17A3D9F66EF6}"/>
    <cellStyle name="Calculation 3 4 2 2 2 2 9" xfId="16786" xr:uid="{ADDC5531-EB5A-4DE9-B2FF-7EA03B7384B8}"/>
    <cellStyle name="Calculation 3 4 2 2 2 3" xfId="6641" xr:uid="{00000000-0005-0000-0000-00009F010000}"/>
    <cellStyle name="Calculation 3 4 2 2 2 4" xfId="10349" xr:uid="{5C5614B3-DE8B-4142-9D8C-0E981EF67E05}"/>
    <cellStyle name="Calculation 3 4 2 2 2 5" xfId="7785" xr:uid="{622EA65D-74F1-4F2C-A416-95A0A9CC855A}"/>
    <cellStyle name="Calculation 3 4 2 2 2 6" xfId="9057" xr:uid="{52FDD08E-3C01-4444-BCAC-E37210808A8C}"/>
    <cellStyle name="Calculation 3 4 2 2 2 7" xfId="14953" xr:uid="{FDB15026-1710-40AD-A4C8-6F12015226DE}"/>
    <cellStyle name="Calculation 3 4 2 2 2 8" xfId="16489" xr:uid="{23AC4ED3-164D-4379-9C2A-5FB37803CA0F}"/>
    <cellStyle name="Calculation 3 4 2 2 2 9" xfId="18024" xr:uid="{897D8601-103F-4B43-9D82-8F008E72F235}"/>
    <cellStyle name="Calculation 3 4 2 2 3" xfId="5287" xr:uid="{00000000-0005-0000-0000-0000A1010000}"/>
    <cellStyle name="Calculation 3 4 2 2 3 2" xfId="7072" xr:uid="{00000000-0005-0000-0000-0000A1010000}"/>
    <cellStyle name="Calculation 3 4 2 2 3 3" xfId="11422" xr:uid="{3BCC1928-4057-4CAC-8C22-9CB10DCFCECE}"/>
    <cellStyle name="Calculation 3 4 2 2 3 4" xfId="12826" xr:uid="{3F32EA20-F33B-4D49-8F08-0BC14F0C9C52}"/>
    <cellStyle name="Calculation 3 4 2 2 3 5" xfId="13846" xr:uid="{3B4A8343-D113-4F59-9AC1-9FDF42C6B2DC}"/>
    <cellStyle name="Calculation 3 4 2 2 3 6" xfId="15840" xr:uid="{8A575E11-33D7-4710-8A27-0181B3106A66}"/>
    <cellStyle name="Calculation 3 4 2 2 3 7" xfId="17369" xr:uid="{2E7F4E20-1127-44E5-BEC7-AC80A976A527}"/>
    <cellStyle name="Calculation 3 4 2 2 3 8" xfId="18677" xr:uid="{1DDC9D4D-1F82-4F5C-AA8A-61877E591F3F}"/>
    <cellStyle name="Calculation 3 4 2 2 3 9" xfId="18334" xr:uid="{388C03A0-1F8F-44AD-86CB-E4E782CE74A3}"/>
    <cellStyle name="Calculation 3 4 2 2 4" xfId="6180" xr:uid="{00000000-0005-0000-0000-00009E010000}"/>
    <cellStyle name="Calculation 3 4 2 2 5" xfId="9777" xr:uid="{E599F0EA-9E9A-405A-822E-E60749764091}"/>
    <cellStyle name="Calculation 3 4 2 2 6" xfId="10998" xr:uid="{5EF540F1-1B0B-4141-822A-AA19E5465C2B}"/>
    <cellStyle name="Calculation 3 4 2 2 7" xfId="10587" xr:uid="{CE6A3E66-5A08-45BA-9525-0B629FBBBE24}"/>
    <cellStyle name="Calculation 3 4 2 2 8" xfId="14260" xr:uid="{F2B7F7E4-B2E6-42BC-AB73-A6E902732606}"/>
    <cellStyle name="Calculation 3 4 2 2 9" xfId="8744" xr:uid="{E07CA5AE-F7BE-4B2B-97A2-3ADEFCBBE726}"/>
    <cellStyle name="Calculation 3 4 2 3" xfId="3780" xr:uid="{00000000-0005-0000-0000-0000A2010000}"/>
    <cellStyle name="Calculation 3 4 2 3 10" xfId="19945" xr:uid="{BF834710-B9BD-40E6-9C8B-382534616327}"/>
    <cellStyle name="Calculation 3 4 2 3 2" xfId="5450" xr:uid="{00000000-0005-0000-0000-0000A3010000}"/>
    <cellStyle name="Calculation 3 4 2 3 2 2" xfId="7235" xr:uid="{00000000-0005-0000-0000-0000A3010000}"/>
    <cellStyle name="Calculation 3 4 2 3 2 3" xfId="11585" xr:uid="{552C15B7-CEBE-44F1-B51C-F6742A5A28C5}"/>
    <cellStyle name="Calculation 3 4 2 3 2 4" xfId="12989" xr:uid="{2006EC6D-FC09-4142-A3BD-252A256A663C}"/>
    <cellStyle name="Calculation 3 4 2 3 2 5" xfId="14763" xr:uid="{25F274D9-B62F-44A0-B8ED-DAF9E6D0EDFC}"/>
    <cellStyle name="Calculation 3 4 2 3 2 6" xfId="16003" xr:uid="{4A208C2A-04A9-45C9-98C9-89F26AEC1007}"/>
    <cellStyle name="Calculation 3 4 2 3 2 7" xfId="17532" xr:uid="{AC06B256-D444-4028-BED8-C1E1CFA79C98}"/>
    <cellStyle name="Calculation 3 4 2 3 2 8" xfId="18840" xr:uid="{480D7ACA-BED2-4148-B6A0-DDF3D1F32461}"/>
    <cellStyle name="Calculation 3 4 2 3 2 9" xfId="19790" xr:uid="{BC2FA9F0-506A-4E6E-BFC0-BE5FD8FA1744}"/>
    <cellStyle name="Calculation 3 4 2 3 3" xfId="6342" xr:uid="{00000000-0005-0000-0000-0000A2010000}"/>
    <cellStyle name="Calculation 3 4 2 3 4" xfId="9990" xr:uid="{4EF11793-70FD-4C23-BAAC-D48092538BBB}"/>
    <cellStyle name="Calculation 3 4 2 3 5" xfId="7858" xr:uid="{49D29629-ABD0-4FE3-B1C2-F6A84FE645E7}"/>
    <cellStyle name="Calculation 3 4 2 3 6" xfId="14515" xr:uid="{C3729467-F21D-4F06-A9B2-B6C3B2F8C44B}"/>
    <cellStyle name="Calculation 3 4 2 3 7" xfId="9045" xr:uid="{B38DAD38-437B-4F18-8452-CF9D84B2319D}"/>
    <cellStyle name="Calculation 3 4 2 3 8" xfId="15419" xr:uid="{22E57F59-FF6A-49B1-AAC5-0B4CB2E52A7C}"/>
    <cellStyle name="Calculation 3 4 2 3 9" xfId="9112" xr:uid="{06F64787-89AD-434C-8D98-114F31691F88}"/>
    <cellStyle name="Calculation 3 4 2 4" xfId="3957" xr:uid="{00000000-0005-0000-0000-0000A4010000}"/>
    <cellStyle name="Calculation 3 4 2 4 10" xfId="19617" xr:uid="{D8FECAC4-B91E-44CD-8BE3-DDDA180CBB24}"/>
    <cellStyle name="Calculation 3 4 2 4 2" xfId="5585" xr:uid="{00000000-0005-0000-0000-0000A5010000}"/>
    <cellStyle name="Calculation 3 4 2 4 2 2" xfId="7370" xr:uid="{00000000-0005-0000-0000-0000A5010000}"/>
    <cellStyle name="Calculation 3 4 2 4 2 3" xfId="11720" xr:uid="{9C443DFF-EF4A-41EF-83BB-9E4FF554DBF2}"/>
    <cellStyle name="Calculation 3 4 2 4 2 4" xfId="13124" xr:uid="{78A69394-CF09-4CE1-A56F-8DD5FF34CC14}"/>
    <cellStyle name="Calculation 3 4 2 4 2 5" xfId="9022" xr:uid="{DC45D0A7-1B27-4284-85F4-717DCBECBB37}"/>
    <cellStyle name="Calculation 3 4 2 4 2 6" xfId="16138" xr:uid="{F797AC34-440B-4048-BD2E-3BA9E1D0D8EA}"/>
    <cellStyle name="Calculation 3 4 2 4 2 7" xfId="17667" xr:uid="{89D01267-18D5-46D0-A4CC-7E5B0C00E9B9}"/>
    <cellStyle name="Calculation 3 4 2 4 2 8" xfId="18975" xr:uid="{953452CA-8509-45EC-A4E7-FCF784C2F481}"/>
    <cellStyle name="Calculation 3 4 2 4 2 9" xfId="16685" xr:uid="{72BBA1B3-D5B3-4A3D-9B2E-1A3F3C68AA4F}"/>
    <cellStyle name="Calculation 3 4 2 4 3" xfId="6475" xr:uid="{00000000-0005-0000-0000-0000A4010000}"/>
    <cellStyle name="Calculation 3 4 2 4 4" xfId="10163" xr:uid="{B7C36AFD-90F3-4308-9C82-81C0F12D03D7}"/>
    <cellStyle name="Calculation 3 4 2 4 5" xfId="10511" xr:uid="{4D4C15F5-60D8-42D3-B509-72B955A7343A}"/>
    <cellStyle name="Calculation 3 4 2 4 6" xfId="9150" xr:uid="{BED58C29-0F44-4C97-B58D-E36226DE2466}"/>
    <cellStyle name="Calculation 3 4 2 4 7" xfId="12228" xr:uid="{5493FD81-46A0-49A4-B877-D71551A3232F}"/>
    <cellStyle name="Calculation 3 4 2 4 8" xfId="14474" xr:uid="{069FF6DA-4630-468A-A60A-5A261908DEAD}"/>
    <cellStyle name="Calculation 3 4 2 4 9" xfId="16429" xr:uid="{DEE79B5B-FC3B-4780-8411-5833B106D7D1}"/>
    <cellStyle name="Calculation 3 4 2 5" xfId="5121" xr:uid="{00000000-0005-0000-0000-0000A6010000}"/>
    <cellStyle name="Calculation 3 4 2 5 2" xfId="6906" xr:uid="{00000000-0005-0000-0000-0000A6010000}"/>
    <cellStyle name="Calculation 3 4 2 5 3" xfId="11256" xr:uid="{26C62F0A-4D15-4932-938B-01E40AFD3A51}"/>
    <cellStyle name="Calculation 3 4 2 5 4" xfId="12660" xr:uid="{E4C22AC0-3482-404F-A140-4E57A656A797}"/>
    <cellStyle name="Calculation 3 4 2 5 5" xfId="13566" xr:uid="{04093AA7-D677-4618-A9B2-BC33DEF6116F}"/>
    <cellStyle name="Calculation 3 4 2 5 6" xfId="15674" xr:uid="{CC4CA6AA-342E-4F6F-9877-D08574AAE75D}"/>
    <cellStyle name="Calculation 3 4 2 5 7" xfId="17203" xr:uid="{057B7270-2115-412D-9B8D-7C06DC84C2D7}"/>
    <cellStyle name="Calculation 3 4 2 5 8" xfId="18511" xr:uid="{18ABC0A9-6BD0-42E4-8EA5-38B5525B6A86}"/>
    <cellStyle name="Calculation 3 4 2 5 9" xfId="8157" xr:uid="{4307E3DE-EBD9-4692-8E8E-8B272C65DFB6}"/>
    <cellStyle name="Calculation 3 4 2 6" xfId="6014" xr:uid="{00000000-0005-0000-0000-00009D010000}"/>
    <cellStyle name="Calculation 3 4 2 7" xfId="9584" xr:uid="{968CB2D8-BA8E-4654-AFC6-6294C0C91929}"/>
    <cellStyle name="Calculation 3 4 2 8" xfId="8016" xr:uid="{9B637853-BD9D-4959-B31B-4ECEC8BE3DB0}"/>
    <cellStyle name="Calculation 3 4 2 9" xfId="14562" xr:uid="{584916DA-F4FB-41CA-83D9-0B25AF06DB65}"/>
    <cellStyle name="Calculation 3 4 3" xfId="3551" xr:uid="{00000000-0005-0000-0000-0000A7010000}"/>
    <cellStyle name="Calculation 3 4 3 10" xfId="14283" xr:uid="{79BFEA68-1456-4066-B7A4-7364D0DC2C6B}"/>
    <cellStyle name="Calculation 3 4 3 11" xfId="16662" xr:uid="{4E50F7B4-8168-4D2E-AAC2-7A7E8F2AB1DD}"/>
    <cellStyle name="Calculation 3 4 3 2" xfId="4152" xr:uid="{00000000-0005-0000-0000-0000A8010000}"/>
    <cellStyle name="Calculation 3 4 3 2 10" xfId="17962" xr:uid="{117FEC34-7B62-4F15-8DED-6BAFB1723FBB}"/>
    <cellStyle name="Calculation 3 4 3 2 2" xfId="5751" xr:uid="{00000000-0005-0000-0000-0000A9010000}"/>
    <cellStyle name="Calculation 3 4 3 2 2 2" xfId="7536" xr:uid="{00000000-0005-0000-0000-0000A9010000}"/>
    <cellStyle name="Calculation 3 4 3 2 2 3" xfId="11886" xr:uid="{338CBDA1-6ADA-49B8-90E5-C33DF369E271}"/>
    <cellStyle name="Calculation 3 4 3 2 2 4" xfId="13290" xr:uid="{A5D6E57F-0D19-44CF-AC9B-C47BFC7C0B0D}"/>
    <cellStyle name="Calculation 3 4 3 2 2 5" xfId="9224" xr:uid="{B862A149-F24F-497C-9F80-D387D4ADC8FE}"/>
    <cellStyle name="Calculation 3 4 3 2 2 6" xfId="16304" xr:uid="{CCA51BA3-1B66-40FD-BD84-40E7A052DFDA}"/>
    <cellStyle name="Calculation 3 4 3 2 2 7" xfId="17833" xr:uid="{FC6C9E8C-7DD2-4F50-A1FE-C7C614175F03}"/>
    <cellStyle name="Calculation 3 4 3 2 2 8" xfId="19141" xr:uid="{F9CF81E1-0938-4829-82E6-88C511E05DDE}"/>
    <cellStyle name="Calculation 3 4 3 2 2 9" xfId="15235" xr:uid="{4918905F-9D0E-4AD5-BC10-2BBB24EC6088}"/>
    <cellStyle name="Calculation 3 4 3 2 3" xfId="6640" xr:uid="{00000000-0005-0000-0000-0000A8010000}"/>
    <cellStyle name="Calculation 3 4 3 2 4" xfId="10348" xr:uid="{4F91C635-34B0-4427-B472-7EF3D845A269}"/>
    <cellStyle name="Calculation 3 4 3 2 5" xfId="7786" xr:uid="{BD12ECB1-8AD3-4DC8-82E0-F99A8509CF15}"/>
    <cellStyle name="Calculation 3 4 3 2 6" xfId="14838" xr:uid="{E3053563-7936-4666-8D9E-B2C444038B17}"/>
    <cellStyle name="Calculation 3 4 3 2 7" xfId="14952" xr:uid="{4C9C4F33-973C-47E6-B55F-A71A96B5F6E4}"/>
    <cellStyle name="Calculation 3 4 3 2 8" xfId="16488" xr:uid="{664075AA-35D0-4265-A71A-86E588063D5C}"/>
    <cellStyle name="Calculation 3 4 3 2 9" xfId="18023" xr:uid="{A693B7C4-DF1E-484D-80DC-CC5FF6C60E4B}"/>
    <cellStyle name="Calculation 3 4 3 3" xfId="5286" xr:uid="{00000000-0005-0000-0000-0000AA010000}"/>
    <cellStyle name="Calculation 3 4 3 3 2" xfId="7071" xr:uid="{00000000-0005-0000-0000-0000AA010000}"/>
    <cellStyle name="Calculation 3 4 3 3 3" xfId="11421" xr:uid="{9A134E66-299B-4601-9F2B-DE6B42977D17}"/>
    <cellStyle name="Calculation 3 4 3 3 4" xfId="12825" xr:uid="{C293B69A-A2EF-4A7A-8BF9-F7533EF6A7E5}"/>
    <cellStyle name="Calculation 3 4 3 3 5" xfId="14028" xr:uid="{9AD4A979-DADA-4742-9631-AD5C8D008318}"/>
    <cellStyle name="Calculation 3 4 3 3 6" xfId="15839" xr:uid="{56CF57C9-488C-4031-A9B4-C2B48CBD0621}"/>
    <cellStyle name="Calculation 3 4 3 3 7" xfId="17368" xr:uid="{FAA2785E-BF43-4589-B2E0-1BF62E06D54D}"/>
    <cellStyle name="Calculation 3 4 3 3 8" xfId="18676" xr:uid="{7D93D751-E100-4E75-94DB-BC5D30F4FA27}"/>
    <cellStyle name="Calculation 3 4 3 3 9" xfId="18342" xr:uid="{4D2C447A-C50F-4173-BF70-E6C2E2FA1D99}"/>
    <cellStyle name="Calculation 3 4 3 4" xfId="6179" xr:uid="{00000000-0005-0000-0000-0000A7010000}"/>
    <cellStyle name="Calculation 3 4 3 5" xfId="9776" xr:uid="{7AFF9B46-4971-4DFF-B76D-6C6D03556E83}"/>
    <cellStyle name="Calculation 3 4 3 6" xfId="10138" xr:uid="{62627703-A4B9-406E-A72D-497FF37C1C6B}"/>
    <cellStyle name="Calculation 3 4 3 7" xfId="8994" xr:uid="{BA46E2A9-5F78-4516-B86D-93164FD7E8BA}"/>
    <cellStyle name="Calculation 3 4 3 8" xfId="13958" xr:uid="{891908BB-5532-43F4-95F0-2731E1AC06BD}"/>
    <cellStyle name="Calculation 3 4 3 9" xfId="8745" xr:uid="{30FD4720-5EBE-4E8F-A716-6B0EC5836692}"/>
    <cellStyle name="Calculation 3 4 4" xfId="3865" xr:uid="{00000000-0005-0000-0000-0000AB010000}"/>
    <cellStyle name="Calculation 3 4 4 10" xfId="19411" xr:uid="{9A3E3DA7-ABBE-4254-A7DC-01BB96B364EC}"/>
    <cellStyle name="Calculation 3 4 4 2" xfId="5507" xr:uid="{00000000-0005-0000-0000-0000AC010000}"/>
    <cellStyle name="Calculation 3 4 4 2 2" xfId="7292" xr:uid="{00000000-0005-0000-0000-0000AC010000}"/>
    <cellStyle name="Calculation 3 4 4 2 3" xfId="11642" xr:uid="{A7C5FC60-EC14-46FB-B792-D3E3DC44FF90}"/>
    <cellStyle name="Calculation 3 4 4 2 4" xfId="13046" xr:uid="{41CCDE0E-3AFB-41B4-8D44-84185A3A7335}"/>
    <cellStyle name="Calculation 3 4 4 2 5" xfId="14341" xr:uid="{37020348-D910-47CB-932F-CA603BD723A9}"/>
    <cellStyle name="Calculation 3 4 4 2 6" xfId="16060" xr:uid="{00FCC93D-D05A-49F2-939A-98CFFBFC5B43}"/>
    <cellStyle name="Calculation 3 4 4 2 7" xfId="17589" xr:uid="{8AB97518-005A-42E0-8A77-22D8B9BC4942}"/>
    <cellStyle name="Calculation 3 4 4 2 8" xfId="18897" xr:uid="{42B217BE-103F-4DD0-8031-829C0814FCCD}"/>
    <cellStyle name="Calculation 3 4 4 2 9" xfId="19764" xr:uid="{CFE0B5E0-111E-460B-B898-00A0F8259E5E}"/>
    <cellStyle name="Calculation 3 4 4 3" xfId="6399" xr:uid="{00000000-0005-0000-0000-0000AB010000}"/>
    <cellStyle name="Calculation 3 4 4 4" xfId="10073" xr:uid="{30AD8CDB-18DA-46EE-AF16-0DAE16290576}"/>
    <cellStyle name="Calculation 3 4 4 5" xfId="10762" xr:uid="{186E3EF9-76A3-414E-B106-6D309500D035}"/>
    <cellStyle name="Calculation 3 4 4 6" xfId="8481" xr:uid="{28094A20-84DE-462C-93F8-89C1CF3EFF59}"/>
    <cellStyle name="Calculation 3 4 4 7" xfId="9652" xr:uid="{213AD56A-6BDC-432C-A8AA-E63610D7C126}"/>
    <cellStyle name="Calculation 3 4 4 8" xfId="14965" xr:uid="{14094046-EE3B-4DF0-9743-A9343B3D047F}"/>
    <cellStyle name="Calculation 3 4 4 9" xfId="15362" xr:uid="{A49FC1DC-E30D-4CDD-9DA0-EDECE4EDF1D6}"/>
    <cellStyle name="Calculation 3 4 5" xfId="5051" xr:uid="{00000000-0005-0000-0000-0000AD010000}"/>
    <cellStyle name="Calculation 3 4 5 2" xfId="6836" xr:uid="{00000000-0005-0000-0000-0000AD010000}"/>
    <cellStyle name="Calculation 3 4 5 3" xfId="11186" xr:uid="{95F036D9-557F-43CB-8CD0-5932B8D105E6}"/>
    <cellStyle name="Calculation 3 4 5 4" xfId="12590" xr:uid="{B338456D-F1B4-479F-9BF7-0714644027EF}"/>
    <cellStyle name="Calculation 3 4 5 5" xfId="10750" xr:uid="{111B42E6-186C-4D51-8C5B-9A1D2057E852}"/>
    <cellStyle name="Calculation 3 4 5 6" xfId="15604" xr:uid="{32F75F89-E465-4D3B-8919-BA05E3710114}"/>
    <cellStyle name="Calculation 3 4 5 7" xfId="17133" xr:uid="{D4B532D0-8DD8-4B98-92D3-E377E783BE45}"/>
    <cellStyle name="Calculation 3 4 5 8" xfId="18441" xr:uid="{F84200E1-8EC6-4AF2-8D3F-E922646795C9}"/>
    <cellStyle name="Calculation 3 4 5 9" xfId="19439" xr:uid="{74A7F6E9-5EC8-42A5-A466-EAD74C7A4385}"/>
    <cellStyle name="Calculation 3 4 6" xfId="5944" xr:uid="{00000000-0005-0000-0000-00009C010000}"/>
    <cellStyle name="Calculation 3 4 7" xfId="9503" xr:uid="{C7DA87D3-B050-467C-85BD-3573C8F07693}"/>
    <cellStyle name="Calculation 3 4 8" xfId="8082" xr:uid="{2E153EEF-3575-4E92-84CF-2E8FAD877967}"/>
    <cellStyle name="Calculation 3 4 9" xfId="12433" xr:uid="{A5D9C4DB-D506-4FF5-ADD3-A4CB91D410A0}"/>
    <cellStyle name="Calculation 3 5" xfId="3334" xr:uid="{00000000-0005-0000-0000-0000AE010000}"/>
    <cellStyle name="Calculation 3 5 10" xfId="8306" xr:uid="{69171334-F49D-4883-905B-2D4F80931FB3}"/>
    <cellStyle name="Calculation 3 5 11" xfId="14983" xr:uid="{F410CC0F-8B25-470F-84D6-E5F63D61E9BD}"/>
    <cellStyle name="Calculation 3 5 12" xfId="8464" xr:uid="{07095AE7-485E-4FBD-A7BD-30B6F32FBCC7}"/>
    <cellStyle name="Calculation 3 5 13" xfId="15272" xr:uid="{7783FA90-6779-4D1D-9B16-44740B912E29}"/>
    <cellStyle name="Calculation 3 5 2" xfId="3553" xr:uid="{00000000-0005-0000-0000-0000AF010000}"/>
    <cellStyle name="Calculation 3 5 2 10" xfId="8465" xr:uid="{E2F0E065-11F8-4984-8675-BD85DBFD4B26}"/>
    <cellStyle name="Calculation 3 5 2 11" xfId="19679" xr:uid="{618CD327-9E50-45DE-A040-07A8B2E36EF4}"/>
    <cellStyle name="Calculation 3 5 2 2" xfId="4154" xr:uid="{00000000-0005-0000-0000-0000B0010000}"/>
    <cellStyle name="Calculation 3 5 2 2 10" xfId="17957" xr:uid="{EFB8EA86-1B71-467E-A80B-F0AB4DA834E2}"/>
    <cellStyle name="Calculation 3 5 2 2 2" xfId="5753" xr:uid="{00000000-0005-0000-0000-0000B1010000}"/>
    <cellStyle name="Calculation 3 5 2 2 2 2" xfId="7538" xr:uid="{00000000-0005-0000-0000-0000B1010000}"/>
    <cellStyle name="Calculation 3 5 2 2 2 3" xfId="11888" xr:uid="{EDF43056-9139-4AF0-AAD1-C50325663F82}"/>
    <cellStyle name="Calculation 3 5 2 2 2 4" xfId="13292" xr:uid="{C92007F5-655C-44CA-99AC-91A53E8CBA6E}"/>
    <cellStyle name="Calculation 3 5 2 2 2 5" xfId="13781" xr:uid="{8D1E5189-8382-447F-A6B5-CE2233A127EE}"/>
    <cellStyle name="Calculation 3 5 2 2 2 6" xfId="16306" xr:uid="{3F280F82-4DA4-408C-A69F-474CAFCF8D50}"/>
    <cellStyle name="Calculation 3 5 2 2 2 7" xfId="17835" xr:uid="{055388BA-917D-4D0A-9D90-91F5F70449EC}"/>
    <cellStyle name="Calculation 3 5 2 2 2 8" xfId="19143" xr:uid="{6CAE3D90-0F27-49BA-BF77-8155DCCD8978}"/>
    <cellStyle name="Calculation 3 5 2 2 2 9" xfId="16969" xr:uid="{802555BE-DA50-4E58-A912-FE547A642670}"/>
    <cellStyle name="Calculation 3 5 2 2 3" xfId="6642" xr:uid="{00000000-0005-0000-0000-0000B0010000}"/>
    <cellStyle name="Calculation 3 5 2 2 4" xfId="10350" xr:uid="{68F87E1A-68C8-4795-BD14-127F720CC8F2}"/>
    <cellStyle name="Calculation 3 5 2 2 5" xfId="7784" xr:uid="{A73EBF0F-A018-498E-9681-BCC7DA390899}"/>
    <cellStyle name="Calculation 3 5 2 2 6" xfId="14171" xr:uid="{CBF5FEBC-24FE-40BF-8A88-1A7463B87175}"/>
    <cellStyle name="Calculation 3 5 2 2 7" xfId="14954" xr:uid="{B8B13782-A81B-4EE3-A449-5835448EA615}"/>
    <cellStyle name="Calculation 3 5 2 2 8" xfId="16490" xr:uid="{C26194D6-AF9E-4C34-B583-3D515AC56F6F}"/>
    <cellStyle name="Calculation 3 5 2 2 9" xfId="18025" xr:uid="{4E0953BC-3ED5-4549-9FB2-4C44EBFD75B1}"/>
    <cellStyle name="Calculation 3 5 2 3" xfId="5288" xr:uid="{00000000-0005-0000-0000-0000B2010000}"/>
    <cellStyle name="Calculation 3 5 2 3 2" xfId="7073" xr:uid="{00000000-0005-0000-0000-0000B2010000}"/>
    <cellStyle name="Calculation 3 5 2 3 3" xfId="11423" xr:uid="{A3B47451-C76C-48F0-B472-203CB4DCE986}"/>
    <cellStyle name="Calculation 3 5 2 3 4" xfId="12827" xr:uid="{99B957F3-AC5D-492F-B16E-564D5C7070D3}"/>
    <cellStyle name="Calculation 3 5 2 3 5" xfId="13664" xr:uid="{279F000C-9A00-47D7-B8E4-D9D8FBA3EBA7}"/>
    <cellStyle name="Calculation 3 5 2 3 6" xfId="15841" xr:uid="{C632BCA6-33E2-4430-A25D-F6C8A5ECA02B}"/>
    <cellStyle name="Calculation 3 5 2 3 7" xfId="17370" xr:uid="{7489ABE5-74EB-48BE-964E-1F15F0AE7644}"/>
    <cellStyle name="Calculation 3 5 2 3 8" xfId="18678" xr:uid="{3EC04C77-3D9D-4FDE-A94E-6AEC43D68959}"/>
    <cellStyle name="Calculation 3 5 2 3 9" xfId="19479" xr:uid="{251EBB1A-E65F-43E9-8ECE-568BF480B83F}"/>
    <cellStyle name="Calculation 3 5 2 4" xfId="6181" xr:uid="{00000000-0005-0000-0000-0000AF010000}"/>
    <cellStyle name="Calculation 3 5 2 5" xfId="9778" xr:uid="{AA092D61-0EEE-4108-A423-0E9AFFEFCB24}"/>
    <cellStyle name="Calculation 3 5 2 6" xfId="10798" xr:uid="{CDDA1D0B-F177-4907-A5AD-9A588A62DFA1}"/>
    <cellStyle name="Calculation 3 5 2 7" xfId="14291" xr:uid="{9D316962-2378-4266-9599-70F382FD8F30}"/>
    <cellStyle name="Calculation 3 5 2 8" xfId="8439" xr:uid="{B9528CE1-23F7-4970-A0D1-562861370B94}"/>
    <cellStyle name="Calculation 3 5 2 9" xfId="8258" xr:uid="{0A660ED9-4F17-4BD7-AA9A-059DAC17D2F8}"/>
    <cellStyle name="Calculation 3 5 3" xfId="3762" xr:uid="{00000000-0005-0000-0000-0000B3010000}"/>
    <cellStyle name="Calculation 3 5 3 10" xfId="19510" xr:uid="{8EAE05B2-18D5-4D3B-AA38-5374BF1DA248}"/>
    <cellStyle name="Calculation 3 5 3 2" xfId="5433" xr:uid="{00000000-0005-0000-0000-0000B4010000}"/>
    <cellStyle name="Calculation 3 5 3 2 2" xfId="7218" xr:uid="{00000000-0005-0000-0000-0000B4010000}"/>
    <cellStyle name="Calculation 3 5 3 2 3" xfId="11568" xr:uid="{5EBCC287-5E25-44D9-8292-EF33B539DF84}"/>
    <cellStyle name="Calculation 3 5 3 2 4" xfId="12972" xr:uid="{5E2676FB-9E41-4410-A777-DC320291128B}"/>
    <cellStyle name="Calculation 3 5 3 2 5" xfId="10777" xr:uid="{C0FD51B8-1B7D-4CF2-9D75-28AE4F6E159A}"/>
    <cellStyle name="Calculation 3 5 3 2 6" xfId="15986" xr:uid="{3E2EF5BD-E01F-4174-B494-EC14D60DE9C5}"/>
    <cellStyle name="Calculation 3 5 3 2 7" xfId="17515" xr:uid="{385A2BD1-CFAB-4E26-AC42-8E6F5503C860}"/>
    <cellStyle name="Calculation 3 5 3 2 8" xfId="18823" xr:uid="{7E24BC1B-AC4E-4649-8E94-A8337A856FE1}"/>
    <cellStyle name="Calculation 3 5 3 2 9" xfId="19569" xr:uid="{C5657A6C-05A3-4A94-BE46-EE82BE0CE95C}"/>
    <cellStyle name="Calculation 3 5 3 3" xfId="6325" xr:uid="{00000000-0005-0000-0000-0000B3010000}"/>
    <cellStyle name="Calculation 3 5 3 4" xfId="9972" xr:uid="{62176234-A3A4-4D8B-BC79-11DB1EECC519}"/>
    <cellStyle name="Calculation 3 5 3 5" xfId="7876" xr:uid="{9F989310-D2A8-437D-B00E-87892B4839D9}"/>
    <cellStyle name="Calculation 3 5 3 6" xfId="10495" xr:uid="{C28A041D-8585-482C-989D-4158B57A7ABE}"/>
    <cellStyle name="Calculation 3 5 3 7" xfId="9239" xr:uid="{302D7BA7-AF96-4217-91FE-D994FE26FAE6}"/>
    <cellStyle name="Calculation 3 5 3 8" xfId="15219" xr:uid="{1541CA6A-8DA0-4B69-81F5-ABC513A07D79}"/>
    <cellStyle name="Calculation 3 5 3 9" xfId="16975" xr:uid="{7BAFF6EC-5FD5-4423-8538-07176D6C05CD}"/>
    <cellStyle name="Calculation 3 5 4" xfId="3939" xr:uid="{00000000-0005-0000-0000-0000B5010000}"/>
    <cellStyle name="Calculation 3 5 4 10" xfId="14382" xr:uid="{8037228E-30C4-4D56-B630-2B7C5C9F8153}"/>
    <cellStyle name="Calculation 3 5 4 2" xfId="5568" xr:uid="{00000000-0005-0000-0000-0000B6010000}"/>
    <cellStyle name="Calculation 3 5 4 2 2" xfId="7353" xr:uid="{00000000-0005-0000-0000-0000B6010000}"/>
    <cellStyle name="Calculation 3 5 4 2 3" xfId="11703" xr:uid="{6FD37D45-5778-481B-816A-871445DC1722}"/>
    <cellStyle name="Calculation 3 5 4 2 4" xfId="13107" xr:uid="{9CE52422-53F9-49C4-A33F-F3D0951605B3}"/>
    <cellStyle name="Calculation 3 5 4 2 5" xfId="9023" xr:uid="{BD176378-8F78-406B-BA93-1CECD6896090}"/>
    <cellStyle name="Calculation 3 5 4 2 6" xfId="16121" xr:uid="{7E168350-4613-4119-AF04-5A45803843D9}"/>
    <cellStyle name="Calculation 3 5 4 2 7" xfId="17650" xr:uid="{5CA12B30-5807-4995-9DC9-0D8A4515971F}"/>
    <cellStyle name="Calculation 3 5 4 2 8" xfId="18958" xr:uid="{1AFED755-0548-4508-99F4-AEAF0AB8C26C}"/>
    <cellStyle name="Calculation 3 5 4 2 9" xfId="19552" xr:uid="{92CF7CD1-8E0D-4B80-8C5F-39F73F49F825}"/>
    <cellStyle name="Calculation 3 5 4 3" xfId="6458" xr:uid="{00000000-0005-0000-0000-0000B5010000}"/>
    <cellStyle name="Calculation 3 5 4 4" xfId="10145" xr:uid="{B383A8FF-21C5-4268-B4BF-CA8ED8A1F2B6}"/>
    <cellStyle name="Calculation 3 5 4 5" xfId="11009" xr:uid="{E32D9CED-8F4B-4B5E-BD77-84F8F74FD303}"/>
    <cellStyle name="Calculation 3 5 4 6" xfId="12020" xr:uid="{0C097227-328B-4707-B2AC-FA17229791BB}"/>
    <cellStyle name="Calculation 3 5 4 7" xfId="9160" xr:uid="{E68FA2F3-58B2-4F3B-BF30-CD30CE43FA18}"/>
    <cellStyle name="Calculation 3 5 4 8" xfId="14856" xr:uid="{1B68A998-8FE7-4B65-A3EE-88A7CD4672D6}"/>
    <cellStyle name="Calculation 3 5 4 9" xfId="14833" xr:uid="{F0B5411F-50B9-4E8D-9E37-035B7F5DF877}"/>
    <cellStyle name="Calculation 3 5 5" xfId="5104" xr:uid="{00000000-0005-0000-0000-0000B7010000}"/>
    <cellStyle name="Calculation 3 5 5 2" xfId="6889" xr:uid="{00000000-0005-0000-0000-0000B7010000}"/>
    <cellStyle name="Calculation 3 5 5 3" xfId="11239" xr:uid="{C1B0BCB7-3645-4E12-A265-BF5A7867F37B}"/>
    <cellStyle name="Calculation 3 5 5 4" xfId="12643" xr:uid="{9BFB1719-D65E-4151-87BB-22FE52E306FC}"/>
    <cellStyle name="Calculation 3 5 5 5" xfId="9193" xr:uid="{0EB4F0FF-3955-4975-AAE0-98BDB7654DBA}"/>
    <cellStyle name="Calculation 3 5 5 6" xfId="15657" xr:uid="{1A4BF1FF-E2A8-4809-AD1D-AE03F7D2A47C}"/>
    <cellStyle name="Calculation 3 5 5 7" xfId="17186" xr:uid="{312B1B22-DD94-4223-B777-D7089FA8C760}"/>
    <cellStyle name="Calculation 3 5 5 8" xfId="18494" xr:uid="{3BDB278A-3308-4664-BA56-CCF52A3DE085}"/>
    <cellStyle name="Calculation 3 5 5 9" xfId="15523" xr:uid="{6FEC225E-8CB5-48C9-9AE7-E2A57A16BE62}"/>
    <cellStyle name="Calculation 3 5 6" xfId="5997" xr:uid="{00000000-0005-0000-0000-0000AE010000}"/>
    <cellStyle name="Calculation 3 5 7" xfId="9566" xr:uid="{19F3CEF3-32ED-43A8-BD08-296229A4ABD9}"/>
    <cellStyle name="Calculation 3 5 8" xfId="8034" xr:uid="{CC469D5A-1164-4CF5-B4CB-B873A375D1E1}"/>
    <cellStyle name="Calculation 3 5 9" xfId="9418" xr:uid="{684C4D2A-7970-4989-9ED7-04AF50E121F8}"/>
    <cellStyle name="Calculation 3 6" xfId="3464" xr:uid="{00000000-0005-0000-0000-0000B8010000}"/>
    <cellStyle name="Calculation 3 6 10" xfId="17040" xr:uid="{2B16AD5E-1FFF-480B-A3AB-02913941D5F4}"/>
    <cellStyle name="Calculation 3 6 11" xfId="19615" xr:uid="{5314D10A-3301-4A22-8E16-70179EC5B1C4}"/>
    <cellStyle name="Calculation 3 6 2" xfId="4065" xr:uid="{00000000-0005-0000-0000-0000B9010000}"/>
    <cellStyle name="Calculation 3 6 2 10" xfId="19652" xr:uid="{D43E7E9E-7077-4FB0-A5FB-73375791F7B9}"/>
    <cellStyle name="Calculation 3 6 2 2" xfId="5665" xr:uid="{00000000-0005-0000-0000-0000BA010000}"/>
    <cellStyle name="Calculation 3 6 2 2 2" xfId="7450" xr:uid="{00000000-0005-0000-0000-0000BA010000}"/>
    <cellStyle name="Calculation 3 6 2 2 3" xfId="11800" xr:uid="{C60DFB3B-373E-4E55-9ED2-B63E50BB2E77}"/>
    <cellStyle name="Calculation 3 6 2 2 4" xfId="13204" xr:uid="{8B7FDA22-86CF-4615-894D-A8DF4F2D0B06}"/>
    <cellStyle name="Calculation 3 6 2 2 5" xfId="12009" xr:uid="{0DAA83CE-7B1B-4089-AA80-0C65D50B75DF}"/>
    <cellStyle name="Calculation 3 6 2 2 6" xfId="16218" xr:uid="{7D78EF40-CE83-4F61-8E0D-1AF4A26F6DD1}"/>
    <cellStyle name="Calculation 3 6 2 2 7" xfId="17747" xr:uid="{C188D472-0D54-460C-B887-F30CD4D44C97}"/>
    <cellStyle name="Calculation 3 6 2 2 8" xfId="19055" xr:uid="{CAA30F4D-D758-4A2A-B741-47CF5C9E56D0}"/>
    <cellStyle name="Calculation 3 6 2 2 9" xfId="19447" xr:uid="{042AE8BC-585A-467F-A716-1ED950A0C250}"/>
    <cellStyle name="Calculation 3 6 2 3" xfId="6554" xr:uid="{00000000-0005-0000-0000-0000B9010000}"/>
    <cellStyle name="Calculation 3 6 2 4" xfId="10267" xr:uid="{74E00D48-3B1C-4635-8023-5676809DD708}"/>
    <cellStyle name="Calculation 3 6 2 5" xfId="10033" xr:uid="{C63051D1-8835-4B10-A376-5CB91F19614E}"/>
    <cellStyle name="Calculation 3 6 2 6" xfId="14015" xr:uid="{63EB7437-2F8C-4ED9-B129-018334400176}"/>
    <cellStyle name="Calculation 3 6 2 7" xfId="14830" xr:uid="{D783B17B-6B2E-436D-A367-57E6A39690AD}"/>
    <cellStyle name="Calculation 3 6 2 8" xfId="14824" xr:uid="{EEA146D4-FA73-4A46-B2F7-AD49ABC0F747}"/>
    <cellStyle name="Calculation 3 6 2 9" xfId="14449" xr:uid="{25757F9A-4243-449B-AF2C-9BBA06C63592}"/>
    <cellStyle name="Calculation 3 6 3" xfId="5200" xr:uid="{00000000-0005-0000-0000-0000BB010000}"/>
    <cellStyle name="Calculation 3 6 3 2" xfId="6985" xr:uid="{00000000-0005-0000-0000-0000BB010000}"/>
    <cellStyle name="Calculation 3 6 3 3" xfId="11335" xr:uid="{80FAF530-19F1-4B99-B149-DB6405C3D9EB}"/>
    <cellStyle name="Calculation 3 6 3 4" xfId="12739" xr:uid="{A4C46DBA-1FDF-4CF3-84A0-BC9C8DEF8616}"/>
    <cellStyle name="Calculation 3 6 3 5" xfId="14031" xr:uid="{599FC601-F119-4CFC-ACC0-49C468D126E3}"/>
    <cellStyle name="Calculation 3 6 3 6" xfId="15753" xr:uid="{B28FD51B-6ABF-4696-9E67-97B312F34316}"/>
    <cellStyle name="Calculation 3 6 3 7" xfId="17282" xr:uid="{10C21339-BD3E-4565-8D6C-586CF11CC654}"/>
    <cellStyle name="Calculation 3 6 3 8" xfId="18590" xr:uid="{EEE956A1-970C-4F1B-9585-D0B233C86CC5}"/>
    <cellStyle name="Calculation 3 6 3 9" xfId="8921" xr:uid="{C0FE85CD-E391-42B3-9812-EF55E6B7E75F}"/>
    <cellStyle name="Calculation 3 6 4" xfId="6093" xr:uid="{00000000-0005-0000-0000-0000B8010000}"/>
    <cellStyle name="Calculation 3 6 5" xfId="9691" xr:uid="{F3164C46-3F23-4564-BF01-1B5EE4D62469}"/>
    <cellStyle name="Calculation 3 6 6" xfId="7920" xr:uid="{1C70EBDA-39B8-4D66-8FF4-561FD73C5716}"/>
    <cellStyle name="Calculation 3 6 7" xfId="14199" xr:uid="{0ABFE29D-A7FB-4360-B60A-E0F695C23F0B}"/>
    <cellStyle name="Calculation 3 6 8" xfId="13716" xr:uid="{80FF45B0-7E58-4F1F-B076-BDF8D023F5A3}"/>
    <cellStyle name="Calculation 3 6 9" xfId="15257" xr:uid="{493AC4B5-645C-4E8A-98E0-0C593F1DC95B}"/>
    <cellStyle name="Calculation 3 7" xfId="3447" xr:uid="{00000000-0005-0000-0000-0000BC010000}"/>
    <cellStyle name="Calculation 3 7 10" xfId="12389" xr:uid="{B4CC0625-2CEE-44A6-A5A1-84BD54C4DA59}"/>
    <cellStyle name="Calculation 3 7 11" xfId="20029" xr:uid="{10C89EC6-BB7E-437E-9A92-2E69CC57B0C4}"/>
    <cellStyle name="Calculation 3 7 2" xfId="4048" xr:uid="{00000000-0005-0000-0000-0000BD010000}"/>
    <cellStyle name="Calculation 3 7 2 10" xfId="19896" xr:uid="{38D4DD6E-5A81-401B-AFAF-FB2BAFE99720}"/>
    <cellStyle name="Calculation 3 7 2 2" xfId="5648" xr:uid="{00000000-0005-0000-0000-0000BE010000}"/>
    <cellStyle name="Calculation 3 7 2 2 2" xfId="7433" xr:uid="{00000000-0005-0000-0000-0000BE010000}"/>
    <cellStyle name="Calculation 3 7 2 2 3" xfId="11783" xr:uid="{57F665D1-A517-4B57-AEBB-B60672312FB7}"/>
    <cellStyle name="Calculation 3 7 2 2 4" xfId="13187" xr:uid="{1E436949-0DD9-4072-8328-E6409E767857}"/>
    <cellStyle name="Calculation 3 7 2 2 5" xfId="9128" xr:uid="{8B580100-3EBA-4D5F-809B-F137556B5233}"/>
    <cellStyle name="Calculation 3 7 2 2 6" xfId="16201" xr:uid="{A6907628-46FC-4A9B-9951-AA2A34D4F6FC}"/>
    <cellStyle name="Calculation 3 7 2 2 7" xfId="17730" xr:uid="{C845E179-63B8-4F9C-AFFD-915B501907E9}"/>
    <cellStyle name="Calculation 3 7 2 2 8" xfId="19038" xr:uid="{4E5A0E51-FF67-4F02-ADC2-7B2252658549}"/>
    <cellStyle name="Calculation 3 7 2 2 9" xfId="8514" xr:uid="{948B25DA-CE1F-462F-A2F5-17935A5AA0E5}"/>
    <cellStyle name="Calculation 3 7 2 3" xfId="6537" xr:uid="{00000000-0005-0000-0000-0000BD010000}"/>
    <cellStyle name="Calculation 3 7 2 4" xfId="10250" xr:uid="{063A8109-532F-404B-8BFC-37DF55131869}"/>
    <cellStyle name="Calculation 3 7 2 5" xfId="11071" xr:uid="{D80B064D-63AA-4D0D-9813-B6AA49C251FE}"/>
    <cellStyle name="Calculation 3 7 2 6" xfId="10984" xr:uid="{F1C2B846-7ECE-4AD5-A04A-F912AD54557E}"/>
    <cellStyle name="Calculation 3 7 2 7" xfId="8685" xr:uid="{0D853B04-1575-434C-9E68-E518B89777A0}"/>
    <cellStyle name="Calculation 3 7 2 8" xfId="14598" xr:uid="{24DD2A5D-7869-458A-BE8E-15D46FB03265}"/>
    <cellStyle name="Calculation 3 7 2 9" xfId="14551" xr:uid="{769765B5-198B-4D4B-804A-CEEDC70857A5}"/>
    <cellStyle name="Calculation 3 7 3" xfId="5183" xr:uid="{00000000-0005-0000-0000-0000BF010000}"/>
    <cellStyle name="Calculation 3 7 3 2" xfId="6968" xr:uid="{00000000-0005-0000-0000-0000BF010000}"/>
    <cellStyle name="Calculation 3 7 3 3" xfId="11318" xr:uid="{AEE0A2CC-FCF7-4185-AF54-13B49CD9C529}"/>
    <cellStyle name="Calculation 3 7 3 4" xfId="12722" xr:uid="{102BB8DC-97CE-4E27-8B98-FE107F2F22E1}"/>
    <cellStyle name="Calculation 3 7 3 5" xfId="10298" xr:uid="{999FBF73-95AB-4688-96FB-E634AD7C2236}"/>
    <cellStyle name="Calculation 3 7 3 6" xfId="15736" xr:uid="{9F5FD114-6A1A-491C-BE1B-7F07F9911F83}"/>
    <cellStyle name="Calculation 3 7 3 7" xfId="17265" xr:uid="{D7DD829E-5656-4602-97FC-EDB9DA2F55D8}"/>
    <cellStyle name="Calculation 3 7 3 8" xfId="18573" xr:uid="{F7A29609-A00A-44D8-9D42-7A21DF043E4D}"/>
    <cellStyle name="Calculation 3 7 3 9" xfId="19558" xr:uid="{6A8E8334-68FB-4DC2-AAFF-6849D85A73B7}"/>
    <cellStyle name="Calculation 3 7 4" xfId="6076" xr:uid="{00000000-0005-0000-0000-0000BC010000}"/>
    <cellStyle name="Calculation 3 7 5" xfId="9674" xr:uid="{A0292E1D-56FA-4416-AE96-E1A795ECABA2}"/>
    <cellStyle name="Calculation 3 7 6" xfId="7936" xr:uid="{08CB52EA-ABC5-4509-9C6B-8A66B966A9DA}"/>
    <cellStyle name="Calculation 3 7 7" xfId="10548" xr:uid="{68E15086-D5C6-40EF-88AE-C6965459C7E0}"/>
    <cellStyle name="Calculation 3 7 8" xfId="10131" xr:uid="{26C346A4-6812-4986-8C27-CF6C7FE41FD5}"/>
    <cellStyle name="Calculation 3 7 9" xfId="15203" xr:uid="{EECAEC6A-67B7-4D48-8821-352DDF535E46}"/>
    <cellStyle name="Calculation 3 8" xfId="3473" xr:uid="{00000000-0005-0000-0000-0000C0010000}"/>
    <cellStyle name="Calculation 3 8 10" xfId="17004" xr:uid="{A4A04425-8D7B-4499-87F9-23B6C243F23D}"/>
    <cellStyle name="Calculation 3 8 11" xfId="12351" xr:uid="{5C6CA5BE-121E-4228-9303-0126A9034906}"/>
    <cellStyle name="Calculation 3 8 2" xfId="4074" xr:uid="{00000000-0005-0000-0000-0000C1010000}"/>
    <cellStyle name="Calculation 3 8 2 10" xfId="19739" xr:uid="{D3DB64B2-064F-4BF2-880D-61C990812F68}"/>
    <cellStyle name="Calculation 3 8 2 2" xfId="5674" xr:uid="{00000000-0005-0000-0000-0000C2010000}"/>
    <cellStyle name="Calculation 3 8 2 2 2" xfId="7459" xr:uid="{00000000-0005-0000-0000-0000C2010000}"/>
    <cellStyle name="Calculation 3 8 2 2 3" xfId="11809" xr:uid="{D136B1CB-8A51-4BC8-84CC-BC8BE0941AC9}"/>
    <cellStyle name="Calculation 3 8 2 2 4" xfId="13213" xr:uid="{E3A39971-3A2F-4C22-8CE2-B18E58E4C0FD}"/>
    <cellStyle name="Calculation 3 8 2 2 5" xfId="14448" xr:uid="{0E8E8BFD-58F6-4956-9BF9-B25598AEED0E}"/>
    <cellStyle name="Calculation 3 8 2 2 6" xfId="16227" xr:uid="{D5E9D4CD-7745-4042-B428-5AF04116E109}"/>
    <cellStyle name="Calculation 3 8 2 2 7" xfId="17756" xr:uid="{0FF315EC-BCCA-43CF-8254-0AE569A3A51C}"/>
    <cellStyle name="Calculation 3 8 2 2 8" xfId="19064" xr:uid="{D5AB094F-F345-412D-A1F5-8D54ED24F51B}"/>
    <cellStyle name="Calculation 3 8 2 2 9" xfId="19549" xr:uid="{BD828639-6EAF-47E7-8A5D-A1E7C74C0537}"/>
    <cellStyle name="Calculation 3 8 2 3" xfId="6563" xr:uid="{00000000-0005-0000-0000-0000C1010000}"/>
    <cellStyle name="Calculation 3 8 2 4" xfId="10276" xr:uid="{C0DEEED4-373A-46B8-ACF5-86FB0D672311}"/>
    <cellStyle name="Calculation 3 8 2 5" xfId="7851" xr:uid="{4A5C028E-C915-454F-A93B-FB44E656C219}"/>
    <cellStyle name="Calculation 3 8 2 6" xfId="8132" xr:uid="{9837B79F-A08A-41B3-A942-C10CF2A8365C}"/>
    <cellStyle name="Calculation 3 8 2 7" xfId="12230" xr:uid="{82939184-4108-4721-94E4-81AFF1818980}"/>
    <cellStyle name="Calculation 3 8 2 8" xfId="9924" xr:uid="{9A90CB96-C15E-4D7A-A670-BCD847DB2AB1}"/>
    <cellStyle name="Calculation 3 8 2 9" xfId="14115" xr:uid="{C327B3F1-413C-4608-8CD5-A950654351EB}"/>
    <cellStyle name="Calculation 3 8 3" xfId="5209" xr:uid="{00000000-0005-0000-0000-0000C3010000}"/>
    <cellStyle name="Calculation 3 8 3 2" xfId="6994" xr:uid="{00000000-0005-0000-0000-0000C3010000}"/>
    <cellStyle name="Calculation 3 8 3 3" xfId="11344" xr:uid="{8DB26CC4-7F45-44A3-A0DC-BDD8A89CB01D}"/>
    <cellStyle name="Calculation 3 8 3 4" xfId="12748" xr:uid="{4E74AA8C-DC23-4B4A-9CBC-A926AE77B3DD}"/>
    <cellStyle name="Calculation 3 8 3 5" xfId="10098" xr:uid="{AFA6377D-C63C-42C7-B657-076BCF39EB09}"/>
    <cellStyle name="Calculation 3 8 3 6" xfId="15762" xr:uid="{F8F106EF-0501-4FDA-9956-EEFEBC8C7533}"/>
    <cellStyle name="Calculation 3 8 3 7" xfId="17291" xr:uid="{78908016-390C-448F-91C6-7E372483988B}"/>
    <cellStyle name="Calculation 3 8 3 8" xfId="18599" xr:uid="{CB2C51EB-9110-4B71-9F9C-7622110D4E5D}"/>
    <cellStyle name="Calculation 3 8 3 9" xfId="9071" xr:uid="{0CE48248-E355-4A79-89F9-92821EE9D437}"/>
    <cellStyle name="Calculation 3 8 4" xfId="6102" xr:uid="{00000000-0005-0000-0000-0000C0010000}"/>
    <cellStyle name="Calculation 3 8 5" xfId="9700" xr:uid="{8CB8C462-59F0-47CD-8A0A-BAADBE99B6D1}"/>
    <cellStyle name="Calculation 3 8 6" xfId="7916" xr:uid="{E0A51F76-09CD-44CD-8913-1D2B8FD4E633}"/>
    <cellStyle name="Calculation 3 8 7" xfId="9916" xr:uid="{A2CF9F87-6F50-4DB3-92DF-A7D58BC6C98E}"/>
    <cellStyle name="Calculation 3 8 8" xfId="13727" xr:uid="{B6FEF4D1-3F71-44B5-BEE7-BD784436DFAF}"/>
    <cellStyle name="Calculation 3 8 9" xfId="9289" xr:uid="{CE3DED8C-30CF-4050-9F11-9C064728E9B6}"/>
    <cellStyle name="Calculation 3 9" xfId="3468" xr:uid="{00000000-0005-0000-0000-0000C4010000}"/>
    <cellStyle name="Calculation 3 9 10" xfId="13612" xr:uid="{49F64C69-9160-4343-8294-DC069DCCEF96}"/>
    <cellStyle name="Calculation 3 9 11" xfId="18040" xr:uid="{015CDFD1-F1E9-4BC7-84AA-56754E58BD3D}"/>
    <cellStyle name="Calculation 3 9 2" xfId="4069" xr:uid="{00000000-0005-0000-0000-0000C5010000}"/>
    <cellStyle name="Calculation 3 9 2 10" xfId="8954" xr:uid="{12257299-82E8-430B-AFF6-B5F5CBAA01FC}"/>
    <cellStyle name="Calculation 3 9 2 2" xfId="5669" xr:uid="{00000000-0005-0000-0000-0000C6010000}"/>
    <cellStyle name="Calculation 3 9 2 2 2" xfId="7454" xr:uid="{00000000-0005-0000-0000-0000C6010000}"/>
    <cellStyle name="Calculation 3 9 2 2 3" xfId="11804" xr:uid="{DC69940E-8D18-4D97-86D2-BEAA54421B9E}"/>
    <cellStyle name="Calculation 3 9 2 2 4" xfId="13208" xr:uid="{1A9C9B98-9A72-4D8B-B3E4-E35590328E8B}"/>
    <cellStyle name="Calculation 3 9 2 2 5" xfId="13731" xr:uid="{12BEC4F4-C7A8-454F-A7D6-D0AF1C3ADCDB}"/>
    <cellStyle name="Calculation 3 9 2 2 6" xfId="16222" xr:uid="{E47C408F-710C-46AC-B440-8052AEE6760D}"/>
    <cellStyle name="Calculation 3 9 2 2 7" xfId="17751" xr:uid="{6D89BD1D-984C-4149-8C26-0CDFCAC6057A}"/>
    <cellStyle name="Calculation 3 9 2 2 8" xfId="19059" xr:uid="{6408B416-02D9-4343-A4F1-1AAEFED002E1}"/>
    <cellStyle name="Calculation 3 9 2 2 9" xfId="19461" xr:uid="{D1C9E962-CE2E-4E1D-97B2-2C357230E9B4}"/>
    <cellStyle name="Calculation 3 9 2 3" xfId="6558" xr:uid="{00000000-0005-0000-0000-0000C5010000}"/>
    <cellStyle name="Calculation 3 9 2 4" xfId="10271" xr:uid="{A76C13ED-F716-4BEF-8761-301C49EDFBD2}"/>
    <cellStyle name="Calculation 3 9 2 5" xfId="11070" xr:uid="{3B4685A4-AA0F-4627-BB39-CCA0819BE711}"/>
    <cellStyle name="Calculation 3 9 2 6" xfId="8457" xr:uid="{4693EE0D-201B-4B74-B788-11677061FFD6}"/>
    <cellStyle name="Calculation 3 9 2 7" xfId="9098" xr:uid="{62163835-A508-409D-96A8-164B3CCC4E43}"/>
    <cellStyle name="Calculation 3 9 2 8" xfId="14781" xr:uid="{4B5E5639-0C7C-430E-906E-F3EE14E7493F}"/>
    <cellStyle name="Calculation 3 9 2 9" xfId="8673" xr:uid="{9039A6E8-B27D-4635-A360-A252F7FB8617}"/>
    <cellStyle name="Calculation 3 9 3" xfId="5204" xr:uid="{00000000-0005-0000-0000-0000C7010000}"/>
    <cellStyle name="Calculation 3 9 3 2" xfId="6989" xr:uid="{00000000-0005-0000-0000-0000C7010000}"/>
    <cellStyle name="Calculation 3 9 3 3" xfId="11339" xr:uid="{630E8398-ABEA-4171-A17E-883B8C9ECA8C}"/>
    <cellStyle name="Calculation 3 9 3 4" xfId="12743" xr:uid="{73F1A7DA-ED2E-4BEC-81B3-05D5CA7FABA3}"/>
    <cellStyle name="Calculation 3 9 3 5" xfId="7943" xr:uid="{5D21C2A9-07DC-4311-A787-09231AAF826F}"/>
    <cellStyle name="Calculation 3 9 3 6" xfId="15757" xr:uid="{D6732E81-0B7F-4C24-90CA-7C909368F35C}"/>
    <cellStyle name="Calculation 3 9 3 7" xfId="17286" xr:uid="{D99C471B-DF14-4BA2-831F-2EE48ABFB3F9}"/>
    <cellStyle name="Calculation 3 9 3 8" xfId="18594" xr:uid="{5732BDD4-B80E-40D8-89A7-ADBEEDE8FCD8}"/>
    <cellStyle name="Calculation 3 9 3 9" xfId="15401" xr:uid="{6EF2EBF5-C09D-4F92-9E48-BDBAFF4B3BAC}"/>
    <cellStyle name="Calculation 3 9 4" xfId="6097" xr:uid="{00000000-0005-0000-0000-0000C4010000}"/>
    <cellStyle name="Calculation 3 9 5" xfId="9695" xr:uid="{BCD94256-9F22-42AD-ABF9-FAF0D0A44E98}"/>
    <cellStyle name="Calculation 3 9 6" xfId="10910" xr:uid="{D9138139-6CDE-4BDF-B10B-8C5B738B8A1A}"/>
    <cellStyle name="Calculation 3 9 7" xfId="8633" xr:uid="{60E74FCC-EE07-4A6D-9DA6-B8038DB941EC}"/>
    <cellStyle name="Calculation 3 9 8" xfId="11060" xr:uid="{8E67221B-5ADD-44F0-BA66-6EA51FB7A844}"/>
    <cellStyle name="Calculation 3 9 9" xfId="15193" xr:uid="{474A9487-69CC-4622-B6A3-7F3471F9306E}"/>
    <cellStyle name="Calculation 4" xfId="3270" xr:uid="{00000000-0005-0000-0000-0000C8010000}"/>
    <cellStyle name="Calculation 4 10" xfId="8081" xr:uid="{7D607063-D320-424D-B82F-353B38CA077D}"/>
    <cellStyle name="Calculation 4 11" xfId="14644" xr:uid="{6BA9A152-EC0F-4CC1-97F8-5FDFB3A9F999}"/>
    <cellStyle name="Calculation 4 12" xfId="14349" xr:uid="{A55D4762-9AC4-4922-9155-6ABB3A91BC2D}"/>
    <cellStyle name="Calculation 4 13" xfId="8770" xr:uid="{BB0199DA-3E41-404D-B4B7-90727B22E354}"/>
    <cellStyle name="Calculation 4 14" xfId="7714" xr:uid="{86AE4447-2357-4902-B451-7F36A5F9B7F8}"/>
    <cellStyle name="Calculation 4 15" xfId="8912" xr:uid="{7F31040F-121C-47FA-890F-D5FED003FE38}"/>
    <cellStyle name="Calculation 4 2" xfId="3271" xr:uid="{00000000-0005-0000-0000-0000C9010000}"/>
    <cellStyle name="Calculation 4 2 10" xfId="9290" xr:uid="{094E3898-FECE-496A-898A-DC55EE2705BD}"/>
    <cellStyle name="Calculation 4 2 11" xfId="8769" xr:uid="{3BBF814D-BD2A-4B40-A137-52306431EF20}"/>
    <cellStyle name="Calculation 4 2 12" xfId="12121" xr:uid="{E2A7890D-DA12-4F18-857F-4C397C8F0783}"/>
    <cellStyle name="Calculation 4 2 13" xfId="9083" xr:uid="{7A3EF2E8-8B6F-4C3B-BE0E-8AA183C1E151}"/>
    <cellStyle name="Calculation 4 2 2" xfId="3354" xr:uid="{00000000-0005-0000-0000-0000CA010000}"/>
    <cellStyle name="Calculation 4 2 2 10" xfId="8385" xr:uid="{65ADB6CA-4EED-46CB-B1D5-B1DD80C4BD28}"/>
    <cellStyle name="Calculation 4 2 2 11" xfId="15379" xr:uid="{325F296A-E8A4-4212-B518-B4FAAEC8224A}"/>
    <cellStyle name="Calculation 4 2 2 12" xfId="16695" xr:uid="{F9005346-AFF8-4C05-98C1-1D0E0BED2583}"/>
    <cellStyle name="Calculation 4 2 2 13" xfId="14170" xr:uid="{40BA5154-D970-497B-9A43-C0F825E02C24}"/>
    <cellStyle name="Calculation 4 2 2 2" xfId="3556" xr:uid="{00000000-0005-0000-0000-0000CB010000}"/>
    <cellStyle name="Calculation 4 2 2 2 10" xfId="14286" xr:uid="{8A93DB11-A104-48F6-AEA9-16C34E734A7E}"/>
    <cellStyle name="Calculation 4 2 2 2 11" xfId="20003" xr:uid="{7234D29E-C22E-40F7-9177-BD85E060EAA7}"/>
    <cellStyle name="Calculation 4 2 2 2 2" xfId="4157" xr:uid="{00000000-0005-0000-0000-0000CC010000}"/>
    <cellStyle name="Calculation 4 2 2 2 2 10" xfId="19940" xr:uid="{A4F46919-EF5E-4051-9A7A-FD5187864BBB}"/>
    <cellStyle name="Calculation 4 2 2 2 2 2" xfId="5756" xr:uid="{00000000-0005-0000-0000-0000CD010000}"/>
    <cellStyle name="Calculation 4 2 2 2 2 2 2" xfId="7541" xr:uid="{00000000-0005-0000-0000-0000CD010000}"/>
    <cellStyle name="Calculation 4 2 2 2 2 2 3" xfId="11891" xr:uid="{B95A1A6C-A063-4F0E-BAF8-5A7BBE98EC16}"/>
    <cellStyle name="Calculation 4 2 2 2 2 2 4" xfId="13295" xr:uid="{20536AE2-6783-42C9-8F7A-86F6C82424C8}"/>
    <cellStyle name="Calculation 4 2 2 2 2 2 5" xfId="12117" xr:uid="{012758E0-A3F5-4596-8AB9-377CFD8E62EE}"/>
    <cellStyle name="Calculation 4 2 2 2 2 2 6" xfId="16309" xr:uid="{88421266-99FF-401C-8B2D-36591511A4D7}"/>
    <cellStyle name="Calculation 4 2 2 2 2 2 7" xfId="17838" xr:uid="{713DD04D-1CC2-40B2-9126-0A0DE14532EF}"/>
    <cellStyle name="Calculation 4 2 2 2 2 2 8" xfId="19146" xr:uid="{DEE9D62D-7612-439F-BBF1-15F2962C7795}"/>
    <cellStyle name="Calculation 4 2 2 2 2 2 9" xfId="19737" xr:uid="{17F4E1B4-2B0B-4D34-9D8A-7A9E7CEAB62C}"/>
    <cellStyle name="Calculation 4 2 2 2 2 3" xfId="6645" xr:uid="{00000000-0005-0000-0000-0000CC010000}"/>
    <cellStyle name="Calculation 4 2 2 2 2 4" xfId="10353" xr:uid="{764588DD-F399-46A8-A7A9-001145E2F9A5}"/>
    <cellStyle name="Calculation 4 2 2 2 2 5" xfId="7782" xr:uid="{DC08C6B3-98DD-4AC1-961D-C725FF563AE0}"/>
    <cellStyle name="Calculation 4 2 2 2 2 6" xfId="13649" xr:uid="{4A83936D-95E6-4D7D-A51D-3E1F1C73A8F2}"/>
    <cellStyle name="Calculation 4 2 2 2 2 7" xfId="14957" xr:uid="{FE614C03-343D-4F14-98D4-CCCFA0CB06BB}"/>
    <cellStyle name="Calculation 4 2 2 2 2 8" xfId="16493" xr:uid="{BC5B70E7-F3EF-4C84-A184-FBC4376330B4}"/>
    <cellStyle name="Calculation 4 2 2 2 2 9" xfId="18028" xr:uid="{5DDDB904-20E0-4186-95B0-D2D8D4C22FD2}"/>
    <cellStyle name="Calculation 4 2 2 2 3" xfId="5291" xr:uid="{00000000-0005-0000-0000-0000CE010000}"/>
    <cellStyle name="Calculation 4 2 2 2 3 2" xfId="7076" xr:uid="{00000000-0005-0000-0000-0000CE010000}"/>
    <cellStyle name="Calculation 4 2 2 2 3 3" xfId="11426" xr:uid="{8D050D61-7C18-459C-84B0-B05D248C0A7B}"/>
    <cellStyle name="Calculation 4 2 2 2 3 4" xfId="12830" xr:uid="{63BCF6FC-3CAB-4438-8B8D-96ADC6D7FA86}"/>
    <cellStyle name="Calculation 4 2 2 2 3 5" xfId="13770" xr:uid="{3A77FBFA-5F6B-4B54-AD94-B2B8BF757B90}"/>
    <cellStyle name="Calculation 4 2 2 2 3 6" xfId="15844" xr:uid="{AE2EAC75-5FCF-4FC6-9D7B-7D5C17C7806E}"/>
    <cellStyle name="Calculation 4 2 2 2 3 7" xfId="17373" xr:uid="{8FA72C14-D338-4ABF-BCF0-E60652E58E7A}"/>
    <cellStyle name="Calculation 4 2 2 2 3 8" xfId="18681" xr:uid="{2BA6F52B-492A-4001-9A68-2AF9F8230E0A}"/>
    <cellStyle name="Calculation 4 2 2 2 3 9" xfId="19943" xr:uid="{2AFB13D8-DAAA-43FD-9831-7A8DC69B9411}"/>
    <cellStyle name="Calculation 4 2 2 2 4" xfId="6184" xr:uid="{00000000-0005-0000-0000-0000CB010000}"/>
    <cellStyle name="Calculation 4 2 2 2 5" xfId="9781" xr:uid="{83DD5BF7-EC86-47F7-BB94-255E009D3109}"/>
    <cellStyle name="Calculation 4 2 2 2 6" xfId="10970" xr:uid="{8782CCE9-B9A1-4AFE-918D-3937DCD66C0C}"/>
    <cellStyle name="Calculation 4 2 2 2 7" xfId="9303" xr:uid="{9409B5BE-0771-4744-ABD9-EEDF50E20554}"/>
    <cellStyle name="Calculation 4 2 2 2 8" xfId="11105" xr:uid="{C359D092-8E56-441F-8A6E-C3C0E6DB4C5E}"/>
    <cellStyle name="Calculation 4 2 2 2 9" xfId="8741" xr:uid="{480610C4-EA3B-4F09-9B48-459EBDE23C67}"/>
    <cellStyle name="Calculation 4 2 2 3" xfId="3782" xr:uid="{00000000-0005-0000-0000-0000CF010000}"/>
    <cellStyle name="Calculation 4 2 2 3 10" xfId="19861" xr:uid="{470AA469-2D0C-492F-ACE5-AA274D75DEFF}"/>
    <cellStyle name="Calculation 4 2 2 3 2" xfId="5452" xr:uid="{00000000-0005-0000-0000-0000D0010000}"/>
    <cellStyle name="Calculation 4 2 2 3 2 2" xfId="7237" xr:uid="{00000000-0005-0000-0000-0000D0010000}"/>
    <cellStyle name="Calculation 4 2 2 3 2 3" xfId="11587" xr:uid="{345E43B1-7E66-44E3-931A-717A4873F7BF}"/>
    <cellStyle name="Calculation 4 2 2 3 2 4" xfId="12991" xr:uid="{4C9DD13C-5472-41E1-B1E7-DA71135CC1B9}"/>
    <cellStyle name="Calculation 4 2 2 3 2 5" xfId="10527" xr:uid="{25B90301-4D2F-4CF7-9BCD-1B0F37D66C8A}"/>
    <cellStyle name="Calculation 4 2 2 3 2 6" xfId="16005" xr:uid="{0DC1038D-1233-483E-9093-3EDDAF54103B}"/>
    <cellStyle name="Calculation 4 2 2 3 2 7" xfId="17534" xr:uid="{C24D1D5C-7F30-4FBC-A644-0AC317462267}"/>
    <cellStyle name="Calculation 4 2 2 3 2 8" xfId="18842" xr:uid="{336317CC-2DFE-480E-82D7-3D323AC6D16F}"/>
    <cellStyle name="Calculation 4 2 2 3 2 9" xfId="18303" xr:uid="{E9F6694B-E703-4068-A290-1B36B74897D4}"/>
    <cellStyle name="Calculation 4 2 2 3 3" xfId="6344" xr:uid="{00000000-0005-0000-0000-0000CF010000}"/>
    <cellStyle name="Calculation 4 2 2 3 4" xfId="9992" xr:uid="{F85F6118-72B8-4604-94E4-D095D4DD6F64}"/>
    <cellStyle name="Calculation 4 2 2 3 5" xfId="7856" xr:uid="{ADFC3E83-7771-462D-A59B-DD95EFF4DB99}"/>
    <cellStyle name="Calculation 4 2 2 3 6" xfId="12261" xr:uid="{3291ED6B-1688-4AC7-B263-25C54B712BFA}"/>
    <cellStyle name="Calculation 4 2 2 3 7" xfId="12460" xr:uid="{0E96C4FC-80A8-48D7-B83A-1DCF32A17A68}"/>
    <cellStyle name="Calculation 4 2 2 3 8" xfId="15129" xr:uid="{4A4BF0FC-E81D-4219-8FDA-A6DA3FB8BF8F}"/>
    <cellStyle name="Calculation 4 2 2 3 9" xfId="16846" xr:uid="{1818841D-4CC1-450D-856C-3FAB7BCB8E3D}"/>
    <cellStyle name="Calculation 4 2 2 4" xfId="3959" xr:uid="{00000000-0005-0000-0000-0000D1010000}"/>
    <cellStyle name="Calculation 4 2 2 4 10" xfId="19387" xr:uid="{1F90FA51-EF56-4BDD-9733-E15C508F6554}"/>
    <cellStyle name="Calculation 4 2 2 4 2" xfId="5587" xr:uid="{00000000-0005-0000-0000-0000D2010000}"/>
    <cellStyle name="Calculation 4 2 2 4 2 2" xfId="7372" xr:uid="{00000000-0005-0000-0000-0000D2010000}"/>
    <cellStyle name="Calculation 4 2 2 4 2 3" xfId="11722" xr:uid="{ACD43F0C-BE0C-4B1F-A9CC-1B923DC1781D}"/>
    <cellStyle name="Calculation 4 2 2 4 2 4" xfId="13126" xr:uid="{10576493-142F-4887-9D18-68706F088FFB}"/>
    <cellStyle name="Calculation 4 2 2 4 2 5" xfId="8504" xr:uid="{3D559562-466E-48B4-A2CE-67007925ED0A}"/>
    <cellStyle name="Calculation 4 2 2 4 2 6" xfId="16140" xr:uid="{CEED847A-416B-4BAC-BA7E-C9706FADEAE5}"/>
    <cellStyle name="Calculation 4 2 2 4 2 7" xfId="17669" xr:uid="{FFB3CEFB-632A-43BC-A4BB-8A5E92C19DCD}"/>
    <cellStyle name="Calculation 4 2 2 4 2 8" xfId="18977" xr:uid="{E405B3B2-4F4E-476D-AD62-66339DA5A71F}"/>
    <cellStyle name="Calculation 4 2 2 4 2 9" xfId="18285" xr:uid="{790AB816-9E6F-4EB1-93ED-4A407B61C34F}"/>
    <cellStyle name="Calculation 4 2 2 4 3" xfId="6477" xr:uid="{00000000-0005-0000-0000-0000D1010000}"/>
    <cellStyle name="Calculation 4 2 2 4 4" xfId="10165" xr:uid="{1EE0C6C0-38B4-43FF-A021-7CBF06AB2DC9}"/>
    <cellStyle name="Calculation 4 2 2 4 5" xfId="10830" xr:uid="{8E008AD8-AA26-4081-A471-88FF8DCE4AA9}"/>
    <cellStyle name="Calculation 4 2 2 4 6" xfId="8695" xr:uid="{88F37A50-4CE0-4E22-8B39-E11104BB44AD}"/>
    <cellStyle name="Calculation 4 2 2 4 7" xfId="12355" xr:uid="{B84AC77E-DA83-4534-A593-87E0B0B0CFC9}"/>
    <cellStyle name="Calculation 4 2 2 4 8" xfId="9003" xr:uid="{1B5A733A-9A06-4F6A-AB97-515E7273ED3F}"/>
    <cellStyle name="Calculation 4 2 2 4 9" xfId="16433" xr:uid="{D49336A7-1DD2-49F7-8DD7-BD7DA9AE6946}"/>
    <cellStyle name="Calculation 4 2 2 5" xfId="5123" xr:uid="{00000000-0005-0000-0000-0000D3010000}"/>
    <cellStyle name="Calculation 4 2 2 5 2" xfId="6908" xr:uid="{00000000-0005-0000-0000-0000D3010000}"/>
    <cellStyle name="Calculation 4 2 2 5 3" xfId="11258" xr:uid="{E953F208-5678-4F76-BA6A-9BC1557BB0DA}"/>
    <cellStyle name="Calculation 4 2 2 5 4" xfId="12662" xr:uid="{10ED13EA-33D3-44ED-B6C5-A1E969139E10}"/>
    <cellStyle name="Calculation 4 2 2 5 5" xfId="8987" xr:uid="{D3770D92-DDBA-430D-9F3F-EF193F4C60F2}"/>
    <cellStyle name="Calculation 4 2 2 5 6" xfId="15676" xr:uid="{D70C85FA-BD61-4B43-886D-34D719118E33}"/>
    <cellStyle name="Calculation 4 2 2 5 7" xfId="17205" xr:uid="{BEF71F08-CA3D-44D5-8611-19A5BF1C58AE}"/>
    <cellStyle name="Calculation 4 2 2 5 8" xfId="18513" xr:uid="{D9CD08ED-B474-4609-A196-AB1F7D0A82C4}"/>
    <cellStyle name="Calculation 4 2 2 5 9" xfId="19725" xr:uid="{8B9B75B3-588D-44B3-9E21-BF2246C3EE1C}"/>
    <cellStyle name="Calculation 4 2 2 6" xfId="6016" xr:uid="{00000000-0005-0000-0000-0000CA010000}"/>
    <cellStyle name="Calculation 4 2 2 7" xfId="9586" xr:uid="{2B343A3B-024F-4F70-A631-36D41852064B}"/>
    <cellStyle name="Calculation 4 2 2 8" xfId="8014" xr:uid="{CD281099-F8E4-4342-A920-69A9736C2698}"/>
    <cellStyle name="Calculation 4 2 2 9" xfId="8639" xr:uid="{C3150ABA-1313-4426-BDA0-24253D3419F9}"/>
    <cellStyle name="Calculation 4 2 3" xfId="3555" xr:uid="{00000000-0005-0000-0000-0000D4010000}"/>
    <cellStyle name="Calculation 4 2 3 10" xfId="13494" xr:uid="{49DAD596-F9FD-4420-8483-A698E57E12B7}"/>
    <cellStyle name="Calculation 4 2 3 11" xfId="19289" xr:uid="{06D2FF23-A59D-43EE-A3F8-637E1698ED0A}"/>
    <cellStyle name="Calculation 4 2 3 2" xfId="4156" xr:uid="{00000000-0005-0000-0000-0000D5010000}"/>
    <cellStyle name="Calculation 4 2 3 2 10" xfId="19463" xr:uid="{A492F4C2-3448-427C-828C-A2FFF7CA3BDB}"/>
    <cellStyle name="Calculation 4 2 3 2 2" xfId="5755" xr:uid="{00000000-0005-0000-0000-0000D6010000}"/>
    <cellStyle name="Calculation 4 2 3 2 2 2" xfId="7540" xr:uid="{00000000-0005-0000-0000-0000D6010000}"/>
    <cellStyle name="Calculation 4 2 3 2 2 3" xfId="11890" xr:uid="{AB207A0B-43F0-4164-B1B2-3ADD3600072B}"/>
    <cellStyle name="Calculation 4 2 3 2 2 4" xfId="13294" xr:uid="{93D99534-AC0C-4B12-B10B-2B509808EFE4}"/>
    <cellStyle name="Calculation 4 2 3 2 2 5" xfId="7948" xr:uid="{D875A4C7-1A92-4231-9DB1-A68CCFEA0182}"/>
    <cellStyle name="Calculation 4 2 3 2 2 6" xfId="16308" xr:uid="{113264A3-5022-4FE8-B697-F2BFCBDDCFDF}"/>
    <cellStyle name="Calculation 4 2 3 2 2 7" xfId="17837" xr:uid="{5098C6EF-6C95-4793-8464-4E31E3F4F9AE}"/>
    <cellStyle name="Calculation 4 2 3 2 2 8" xfId="19145" xr:uid="{F8590589-BB08-4029-B547-0798FC990319}"/>
    <cellStyle name="Calculation 4 2 3 2 2 9" xfId="8952" xr:uid="{A08EF657-611C-4520-B115-6142300366EA}"/>
    <cellStyle name="Calculation 4 2 3 2 3" xfId="6644" xr:uid="{00000000-0005-0000-0000-0000D5010000}"/>
    <cellStyle name="Calculation 4 2 3 2 4" xfId="10352" xr:uid="{03535E90-A58B-4100-8D72-271CBE6CF4B3}"/>
    <cellStyle name="Calculation 4 2 3 2 5" xfId="9334" xr:uid="{81C8BBB6-5A76-4A97-BC7E-EB6793D60DEC}"/>
    <cellStyle name="Calculation 4 2 3 2 6" xfId="14875" xr:uid="{1442C82E-C9D4-4382-9BB5-D2CBB37D8F99}"/>
    <cellStyle name="Calculation 4 2 3 2 7" xfId="14956" xr:uid="{17E48560-F2E1-4710-AB87-B870CC208577}"/>
    <cellStyle name="Calculation 4 2 3 2 8" xfId="16492" xr:uid="{938D6436-F95F-42D5-8D8E-55389155127D}"/>
    <cellStyle name="Calculation 4 2 3 2 9" xfId="18027" xr:uid="{24A3EA10-5A45-43AB-842F-7DFC29BC6806}"/>
    <cellStyle name="Calculation 4 2 3 3" xfId="5290" xr:uid="{00000000-0005-0000-0000-0000D7010000}"/>
    <cellStyle name="Calculation 4 2 3 3 2" xfId="7075" xr:uid="{00000000-0005-0000-0000-0000D7010000}"/>
    <cellStyle name="Calculation 4 2 3 3 3" xfId="11425" xr:uid="{8ABDC4F4-1BAB-456A-BEB0-C81F42FCC819}"/>
    <cellStyle name="Calculation 4 2 3 3 4" xfId="12829" xr:uid="{AB7EC4D2-3E05-4DBA-80AA-B1FCE58D59E8}"/>
    <cellStyle name="Calculation 4 2 3 3 5" xfId="13955" xr:uid="{3A155F90-77D8-417E-AFB8-47309DB6398D}"/>
    <cellStyle name="Calculation 4 2 3 3 6" xfId="15843" xr:uid="{306B5F5F-439E-44D2-9D58-3C75F1FC9BE4}"/>
    <cellStyle name="Calculation 4 2 3 3 7" xfId="17372" xr:uid="{D75DA707-29A6-4262-B6E1-B4CEB742164D}"/>
    <cellStyle name="Calculation 4 2 3 3 8" xfId="18680" xr:uid="{5AA94F11-1EBB-4D3C-BEAA-65F4A2612906}"/>
    <cellStyle name="Calculation 4 2 3 3 9" xfId="17956" xr:uid="{CD6BB349-7658-4F73-A371-0C690D101F13}"/>
    <cellStyle name="Calculation 4 2 3 4" xfId="6183" xr:uid="{00000000-0005-0000-0000-0000D4010000}"/>
    <cellStyle name="Calculation 4 2 3 5" xfId="9780" xr:uid="{E7B8DF6F-FAFF-410B-8C69-2EA8C2FA1BDF}"/>
    <cellStyle name="Calculation 4 2 3 6" xfId="9965" xr:uid="{0D1EBFCA-F212-401A-87C1-B8A3A845DB40}"/>
    <cellStyle name="Calculation 4 2 3 7" xfId="8111" xr:uid="{EC5EA4A9-797E-4B00-BCD8-A03B6286F8CA}"/>
    <cellStyle name="Calculation 4 2 3 8" xfId="13979" xr:uid="{9C58B560-8E82-43F4-A804-00303E2CF0E8}"/>
    <cellStyle name="Calculation 4 2 3 9" xfId="8742" xr:uid="{FF6E8917-0AEA-454F-BCA9-7A0692319B22}"/>
    <cellStyle name="Calculation 4 2 4" xfId="3867" xr:uid="{00000000-0005-0000-0000-0000D8010000}"/>
    <cellStyle name="Calculation 4 2 4 10" xfId="19599" xr:uid="{B29EED87-E51B-45ED-A6DD-7E35B68B6F8A}"/>
    <cellStyle name="Calculation 4 2 4 2" xfId="5509" xr:uid="{00000000-0005-0000-0000-0000D9010000}"/>
    <cellStyle name="Calculation 4 2 4 2 2" xfId="7294" xr:uid="{00000000-0005-0000-0000-0000D9010000}"/>
    <cellStyle name="Calculation 4 2 4 2 3" xfId="11644" xr:uid="{CF009D44-D515-41B9-9950-5DE447BDC93F}"/>
    <cellStyle name="Calculation 4 2 4 2 4" xfId="13048" xr:uid="{51971A45-CE37-4707-814C-9FBAF4F2F70A}"/>
    <cellStyle name="Calculation 4 2 4 2 5" xfId="10290" xr:uid="{7B5299EF-99F9-4056-BD73-BEB1F55EBBD3}"/>
    <cellStyle name="Calculation 4 2 4 2 6" xfId="16062" xr:uid="{B2421D56-222C-4B68-AB55-0874A55B1F27}"/>
    <cellStyle name="Calculation 4 2 4 2 7" xfId="17591" xr:uid="{BDBB98F8-67B7-4F70-85BB-CD2F04D7AFB4}"/>
    <cellStyle name="Calculation 4 2 4 2 8" xfId="18899" xr:uid="{22D863A2-535E-4197-B83E-4C538E90173E}"/>
    <cellStyle name="Calculation 4 2 4 2 9" xfId="19511" xr:uid="{C9500BAB-0B10-47D2-9207-B0078ECD4062}"/>
    <cellStyle name="Calculation 4 2 4 3" xfId="6401" xr:uid="{00000000-0005-0000-0000-0000D8010000}"/>
    <cellStyle name="Calculation 4 2 4 4" xfId="10075" xr:uid="{268459B1-3571-4CBE-B2ED-CF655F964A29}"/>
    <cellStyle name="Calculation 4 2 4 5" xfId="11079" xr:uid="{0058CC75-5FCD-4889-9CB0-DAF10F4E96AB}"/>
    <cellStyle name="Calculation 4 2 4 6" xfId="14000" xr:uid="{0B3FD78B-F5D9-4CB8-9E94-1BF0B0350917}"/>
    <cellStyle name="Calculation 4 2 4 7" xfId="8432" xr:uid="{68BC905F-DA33-4F77-9078-BF7E8098B30E}"/>
    <cellStyle name="Calculation 4 2 4 8" xfId="13550" xr:uid="{881DD113-5522-4D86-9B31-7E7691EBE749}"/>
    <cellStyle name="Calculation 4 2 4 9" xfId="16806" xr:uid="{47D61031-4E42-4D48-9573-296FB3E7D037}"/>
    <cellStyle name="Calculation 4 2 5" xfId="5053" xr:uid="{00000000-0005-0000-0000-0000DA010000}"/>
    <cellStyle name="Calculation 4 2 5 2" xfId="6838" xr:uid="{00000000-0005-0000-0000-0000DA010000}"/>
    <cellStyle name="Calculation 4 2 5 3" xfId="11188" xr:uid="{9DD27AC9-8D32-4FB5-B778-194EC44CEDD6}"/>
    <cellStyle name="Calculation 4 2 5 4" xfId="12592" xr:uid="{5B1DD7E8-9479-4E4C-8FCC-400FB566E758}"/>
    <cellStyle name="Calculation 4 2 5 5" xfId="8411" xr:uid="{219D1598-EA3B-4611-A420-1374034CD84E}"/>
    <cellStyle name="Calculation 4 2 5 6" xfId="15606" xr:uid="{15F79DA1-2128-4B96-8B92-F94FB687D184}"/>
    <cellStyle name="Calculation 4 2 5 7" xfId="17135" xr:uid="{4C9041EF-3D02-46D8-BF5C-9D84DA96C107}"/>
    <cellStyle name="Calculation 4 2 5 8" xfId="18443" xr:uid="{2406192B-7D5A-4C20-9C2D-FFEEA5660F0B}"/>
    <cellStyle name="Calculation 4 2 5 9" xfId="8876" xr:uid="{9AC0C509-D9B0-4316-9EB4-C197A9AF8B23}"/>
    <cellStyle name="Calculation 4 2 6" xfId="5946" xr:uid="{00000000-0005-0000-0000-0000C9010000}"/>
    <cellStyle name="Calculation 4 2 7" xfId="9505" xr:uid="{7E823B96-F8CB-4151-8088-4EA97509BF3A}"/>
    <cellStyle name="Calculation 4 2 8" xfId="8080" xr:uid="{B141C257-C33F-4869-87B4-62CAE640D1CB}"/>
    <cellStyle name="Calculation 4 2 9" xfId="8643" xr:uid="{CF57F578-0B07-43D1-92E4-AD4F8E90FBEF}"/>
    <cellStyle name="Calculation 4 3" xfId="3272" xr:uid="{00000000-0005-0000-0000-0000DB010000}"/>
    <cellStyle name="Calculation 4 3 10" xfId="13759" xr:uid="{72FE8DFB-76DA-4C28-A5EB-2653E9BBD40E}"/>
    <cellStyle name="Calculation 4 3 11" xfId="8768" xr:uid="{7531927A-2D41-4164-8513-A82DFA5B8BDB}"/>
    <cellStyle name="Calculation 4 3 12" xfId="8236" xr:uid="{B9F3054C-3A84-4C1E-9753-88DE2A7AB0FB}"/>
    <cellStyle name="Calculation 4 3 13" xfId="19453" xr:uid="{3BC7B037-7DE7-4E7D-9D4E-6D33EA5EF2B0}"/>
    <cellStyle name="Calculation 4 3 2" xfId="3355" xr:uid="{00000000-0005-0000-0000-0000DC010000}"/>
    <cellStyle name="Calculation 4 3 2 10" xfId="9211" xr:uid="{FF12306F-32C8-4662-8967-D0778837B3DB}"/>
    <cellStyle name="Calculation 4 3 2 11" xfId="15233" xr:uid="{18F64A45-8E23-4594-B8C9-BC89F3878CE8}"/>
    <cellStyle name="Calculation 4 3 2 12" xfId="15167" xr:uid="{1124F4A5-D2F6-435E-891F-41A5B657F23B}"/>
    <cellStyle name="Calculation 4 3 2 13" xfId="16435" xr:uid="{19EB0144-B67A-4C65-AF8B-57C10C82B1ED}"/>
    <cellStyle name="Calculation 4 3 2 2" xfId="3558" xr:uid="{00000000-0005-0000-0000-0000DD010000}"/>
    <cellStyle name="Calculation 4 3 2 2 10" xfId="8535" xr:uid="{D23006B7-50BF-4E27-AF88-49221D5D113C}"/>
    <cellStyle name="Calculation 4 3 2 2 11" xfId="8853" xr:uid="{B40B3151-CBC9-477E-B0B1-4B9B8AA94949}"/>
    <cellStyle name="Calculation 4 3 2 2 2" xfId="4159" xr:uid="{00000000-0005-0000-0000-0000DE010000}"/>
    <cellStyle name="Calculation 4 3 2 2 2 10" xfId="15400" xr:uid="{F838A432-A137-45DB-9EAD-4C1D5659D252}"/>
    <cellStyle name="Calculation 4 3 2 2 2 2" xfId="5758" xr:uid="{00000000-0005-0000-0000-0000DF010000}"/>
    <cellStyle name="Calculation 4 3 2 2 2 2 2" xfId="7543" xr:uid="{00000000-0005-0000-0000-0000DF010000}"/>
    <cellStyle name="Calculation 4 3 2 2 2 2 3" xfId="11893" xr:uid="{57FB7A3D-EB81-432F-A627-D3B81A2FB47F}"/>
    <cellStyle name="Calculation 4 3 2 2 2 2 4" xfId="13297" xr:uid="{D666FDAF-1B39-4CF3-BF29-CCF453597DDC}"/>
    <cellStyle name="Calculation 4 3 2 2 2 2 5" xfId="13809" xr:uid="{8EC43DA7-AC82-48C7-95A7-C7AA9B7D94A6}"/>
    <cellStyle name="Calculation 4 3 2 2 2 2 6" xfId="16311" xr:uid="{3FABE3E4-780E-4A42-9861-297AD9AAFBAC}"/>
    <cellStyle name="Calculation 4 3 2 2 2 2 7" xfId="17840" xr:uid="{406995AE-E77A-4580-81B0-EFF5D1B4C7F5}"/>
    <cellStyle name="Calculation 4 3 2 2 2 2 8" xfId="19148" xr:uid="{1BA1A15A-A9A0-45FA-8234-D429A983B0C5}"/>
    <cellStyle name="Calculation 4 3 2 2 2 2 9" xfId="16824" xr:uid="{C8CAA1FE-1471-4505-BCE1-BDE00C9732B6}"/>
    <cellStyle name="Calculation 4 3 2 2 2 3" xfId="6647" xr:uid="{00000000-0005-0000-0000-0000DE010000}"/>
    <cellStyle name="Calculation 4 3 2 2 2 4" xfId="10355" xr:uid="{9E86B38A-0793-42BF-B7E9-9EDEEFBCEAF3}"/>
    <cellStyle name="Calculation 4 3 2 2 2 5" xfId="7780" xr:uid="{76960190-55DF-4A08-A8EB-602C710E1B2B}"/>
    <cellStyle name="Calculation 4 3 2 2 2 6" xfId="9187" xr:uid="{CBEA377F-703C-404A-B311-08972CA876AD}"/>
    <cellStyle name="Calculation 4 3 2 2 2 7" xfId="14959" xr:uid="{4D506C36-1076-4CBD-A28B-115D3D63EBA5}"/>
    <cellStyle name="Calculation 4 3 2 2 2 8" xfId="16495" xr:uid="{DA8B1702-7C56-4A46-9B3A-E3C7AFCBE5C4}"/>
    <cellStyle name="Calculation 4 3 2 2 2 9" xfId="18030" xr:uid="{B7563A64-568E-476C-A473-C45400FFC573}"/>
    <cellStyle name="Calculation 4 3 2 2 3" xfId="5293" xr:uid="{00000000-0005-0000-0000-0000E0010000}"/>
    <cellStyle name="Calculation 4 3 2 2 3 2" xfId="7078" xr:uid="{00000000-0005-0000-0000-0000E0010000}"/>
    <cellStyle name="Calculation 4 3 2 2 3 3" xfId="11428" xr:uid="{82AA6BB8-FAD0-4FFF-895A-AB3AFC1A8612}"/>
    <cellStyle name="Calculation 4 3 2 2 3 4" xfId="12832" xr:uid="{E595CE77-769D-47EE-AB9B-85DD975C2656}"/>
    <cellStyle name="Calculation 4 3 2 2 3 5" xfId="9903" xr:uid="{C876A026-56D8-4536-B000-43D8CF600D85}"/>
    <cellStyle name="Calculation 4 3 2 2 3 6" xfId="15846" xr:uid="{36155047-3E2F-4F70-B009-26B7E6D33E1D}"/>
    <cellStyle name="Calculation 4 3 2 2 3 7" xfId="17375" xr:uid="{41DF0A06-3E3D-42B1-B530-02DB7625525F}"/>
    <cellStyle name="Calculation 4 3 2 2 3 8" xfId="18683" xr:uid="{AFBA9468-1ACA-4363-9F98-582CA4BDAFEB}"/>
    <cellStyle name="Calculation 4 3 2 2 3 9" xfId="19332" xr:uid="{9F7AF6C6-AA76-47E4-B82D-C88804BAAFBB}"/>
    <cellStyle name="Calculation 4 3 2 2 4" xfId="6186" xr:uid="{00000000-0005-0000-0000-0000DD010000}"/>
    <cellStyle name="Calculation 4 3 2 2 5" xfId="9783" xr:uid="{1002596A-8E4B-4E89-AD3F-8199DB05D70B}"/>
    <cellStyle name="Calculation 4 3 2 2 6" xfId="10569" xr:uid="{5D870230-F1AE-457B-87D9-8C70750AFB70}"/>
    <cellStyle name="Calculation 4 3 2 2 7" xfId="13893" xr:uid="{6888E5BB-0036-44B1-B919-2B0DC1F2BF29}"/>
    <cellStyle name="Calculation 4 3 2 2 8" xfId="8416" xr:uid="{C9D06E57-9D88-4DA9-94E5-79F47B9C5CA6}"/>
    <cellStyle name="Calculation 4 3 2 2 9" xfId="8739" xr:uid="{6C75FDC1-817F-455A-97D0-FD1A4A50009E}"/>
    <cellStyle name="Calculation 4 3 2 3" xfId="3783" xr:uid="{00000000-0005-0000-0000-0000E1010000}"/>
    <cellStyle name="Calculation 4 3 2 3 10" xfId="14277" xr:uid="{0E304548-184A-4099-84F2-48E6A63D3038}"/>
    <cellStyle name="Calculation 4 3 2 3 2" xfId="5453" xr:uid="{00000000-0005-0000-0000-0000E2010000}"/>
    <cellStyle name="Calculation 4 3 2 3 2 2" xfId="7238" xr:uid="{00000000-0005-0000-0000-0000E2010000}"/>
    <cellStyle name="Calculation 4 3 2 3 2 3" xfId="11588" xr:uid="{F25A3C9B-820A-44AA-9A02-B5191E56173A}"/>
    <cellStyle name="Calculation 4 3 2 3 2 4" xfId="12992" xr:uid="{2893A4B0-85F2-44F4-B2DC-FFC45CF54906}"/>
    <cellStyle name="Calculation 4 3 2 3 2 5" xfId="12082" xr:uid="{9F447504-8046-4C7B-82B4-921136D92B29}"/>
    <cellStyle name="Calculation 4 3 2 3 2 6" xfId="16006" xr:uid="{2A308808-62FF-4189-8BF9-2FF8A96E6871}"/>
    <cellStyle name="Calculation 4 3 2 3 2 7" xfId="17535" xr:uid="{F773439F-0920-4867-84C8-C7F34DC8C462}"/>
    <cellStyle name="Calculation 4 3 2 3 2 8" xfId="18843" xr:uid="{06AD1BD8-AE01-4ED9-8EB8-8CD71297254E}"/>
    <cellStyle name="Calculation 4 3 2 3 2 9" xfId="15020" xr:uid="{D03E6DDF-D481-4868-836F-5A9B6ADA3F88}"/>
    <cellStyle name="Calculation 4 3 2 3 3" xfId="6345" xr:uid="{00000000-0005-0000-0000-0000E1010000}"/>
    <cellStyle name="Calculation 4 3 2 3 4" xfId="9993" xr:uid="{82F2F8C0-2998-431A-8AAD-F2BCB5F8A6CB}"/>
    <cellStyle name="Calculation 4 3 2 3 5" xfId="7855" xr:uid="{7E45901B-BC8E-4122-9D76-F8D769E79264}"/>
    <cellStyle name="Calculation 4 3 2 3 6" xfId="12050" xr:uid="{769C7ECC-A5C8-4C08-A81B-0A772FA34D8A}"/>
    <cellStyle name="Calculation 4 3 2 3 7" xfId="12435" xr:uid="{D05E2A58-5800-4A17-BA15-A650F6E20A80}"/>
    <cellStyle name="Calculation 4 3 2 3 8" xfId="15499" xr:uid="{8D1D259D-7D46-45C3-8760-E2CF6CB71D8C}"/>
    <cellStyle name="Calculation 4 3 2 3 9" xfId="16708" xr:uid="{44BA2DAB-0409-43B4-AD09-F25282638F15}"/>
    <cellStyle name="Calculation 4 3 2 4" xfId="3960" xr:uid="{00000000-0005-0000-0000-0000E3010000}"/>
    <cellStyle name="Calculation 4 3 2 4 10" xfId="15356" xr:uid="{41E1D80C-C6B6-411B-9871-98C50749C716}"/>
    <cellStyle name="Calculation 4 3 2 4 2" xfId="5588" xr:uid="{00000000-0005-0000-0000-0000E4010000}"/>
    <cellStyle name="Calculation 4 3 2 4 2 2" xfId="7373" xr:uid="{00000000-0005-0000-0000-0000E4010000}"/>
    <cellStyle name="Calculation 4 3 2 4 2 3" xfId="11723" xr:uid="{A823526B-ED7D-4AE8-8EBC-E85322360E24}"/>
    <cellStyle name="Calculation 4 3 2 4 2 4" xfId="13127" xr:uid="{83F05864-98CE-4DE7-878D-E5056D5ED2BF}"/>
    <cellStyle name="Calculation 4 3 2 4 2 5" xfId="10716" xr:uid="{3AB4347F-A7F4-411E-B5AD-54F1A5C0DEB0}"/>
    <cellStyle name="Calculation 4 3 2 4 2 6" xfId="16141" xr:uid="{A9759AAB-6A64-4FE5-8408-CAA75473B593}"/>
    <cellStyle name="Calculation 4 3 2 4 2 7" xfId="17670" xr:uid="{B1F0EF19-FCFB-4D52-9D30-67F2857FDC2E}"/>
    <cellStyle name="Calculation 4 3 2 4 2 8" xfId="18978" xr:uid="{54ABECB1-D323-4F93-960A-7CCE4EA29225}"/>
    <cellStyle name="Calculation 4 3 2 4 2 9" xfId="19543" xr:uid="{D3801CFD-77AD-4D30-930C-2280943EEA74}"/>
    <cellStyle name="Calculation 4 3 2 4 3" xfId="6478" xr:uid="{00000000-0005-0000-0000-0000E3010000}"/>
    <cellStyle name="Calculation 4 3 2 4 4" xfId="10166" xr:uid="{55D90402-A2B2-4296-A018-52A078F99EA0}"/>
    <cellStyle name="Calculation 4 3 2 4 5" xfId="10634" xr:uid="{2081A7A1-3143-41CB-8C64-0EC7EA900E80}"/>
    <cellStyle name="Calculation 4 3 2 4 6" xfId="10052" xr:uid="{7E63D8B5-14CC-4565-A68C-641F36691955}"/>
    <cellStyle name="Calculation 4 3 2 4 7" xfId="14871" xr:uid="{32D770E7-F542-4120-B869-B58E2A928207}"/>
    <cellStyle name="Calculation 4 3 2 4 8" xfId="8466" xr:uid="{201DF080-38DF-45B9-A6A4-A7A8CD09D542}"/>
    <cellStyle name="Calculation 4 3 2 4 9" xfId="16434" xr:uid="{036D259C-C9E9-48E6-B311-6B71EA770728}"/>
    <cellStyle name="Calculation 4 3 2 5" xfId="5124" xr:uid="{00000000-0005-0000-0000-0000E5010000}"/>
    <cellStyle name="Calculation 4 3 2 5 2" xfId="6909" xr:uid="{00000000-0005-0000-0000-0000E5010000}"/>
    <cellStyle name="Calculation 4 3 2 5 3" xfId="11259" xr:uid="{54BC0CC1-21BE-4311-817E-62A73913427A}"/>
    <cellStyle name="Calculation 4 3 2 5 4" xfId="12663" xr:uid="{34B7011D-DB7F-4763-B2D9-D3DE6F113246}"/>
    <cellStyle name="Calculation 4 3 2 5 5" xfId="14241" xr:uid="{AE78DDCD-DF79-4944-9C07-C4161ED07833}"/>
    <cellStyle name="Calculation 4 3 2 5 6" xfId="15677" xr:uid="{A1464261-E9D4-4730-8782-A29EC1ADF925}"/>
    <cellStyle name="Calculation 4 3 2 5 7" xfId="17206" xr:uid="{B7662885-A5D9-419B-B587-8C7BBEE92622}"/>
    <cellStyle name="Calculation 4 3 2 5 8" xfId="18514" xr:uid="{7D2E4DB4-5656-404D-8AAC-532CA2A0E317}"/>
    <cellStyle name="Calculation 4 3 2 5 9" xfId="18284" xr:uid="{F6390F44-4565-4791-B339-197D8DAE5BA0}"/>
    <cellStyle name="Calculation 4 3 2 6" xfId="6017" xr:uid="{00000000-0005-0000-0000-0000DC010000}"/>
    <cellStyle name="Calculation 4 3 2 7" xfId="9587" xr:uid="{05924B09-DD66-455B-97A1-406F1E12DF7C}"/>
    <cellStyle name="Calculation 4 3 2 8" xfId="8013" xr:uid="{27E109EC-C373-49A1-A80B-BC18048DEA9A}"/>
    <cellStyle name="Calculation 4 3 2 9" xfId="9198" xr:uid="{B2956D60-4102-4FD6-A41D-2ADFF62E94FB}"/>
    <cellStyle name="Calculation 4 3 3" xfId="3557" xr:uid="{00000000-0005-0000-0000-0000E6010000}"/>
    <cellStyle name="Calculation 4 3 3 10" xfId="12174" xr:uid="{342F389B-B844-41CE-B611-C493C947EEB2}"/>
    <cellStyle name="Calculation 4 3 3 11" xfId="9544" xr:uid="{C492E126-93E9-473E-B492-F8382074F248}"/>
    <cellStyle name="Calculation 4 3 3 2" xfId="4158" xr:uid="{00000000-0005-0000-0000-0000E7010000}"/>
    <cellStyle name="Calculation 4 3 3 2 10" xfId="18357" xr:uid="{DB7DA446-482B-44AB-B0E5-131471275CAA}"/>
    <cellStyle name="Calculation 4 3 3 2 2" xfId="5757" xr:uid="{00000000-0005-0000-0000-0000E8010000}"/>
    <cellStyle name="Calculation 4 3 3 2 2 2" xfId="7542" xr:uid="{00000000-0005-0000-0000-0000E8010000}"/>
    <cellStyle name="Calculation 4 3 3 2 2 3" xfId="11892" xr:uid="{F69C6855-083C-4123-915C-014E8141E62C}"/>
    <cellStyle name="Calculation 4 3 3 2 2 4" xfId="13296" xr:uid="{40EAFF1C-A836-4E25-9DFE-FC48CBD3E229}"/>
    <cellStyle name="Calculation 4 3 3 2 2 5" xfId="14421" xr:uid="{286532F5-BFC9-417C-B491-F809729A8D5A}"/>
    <cellStyle name="Calculation 4 3 3 2 2 6" xfId="16310" xr:uid="{069446CB-941E-4E53-BED2-C0F9242F001A}"/>
    <cellStyle name="Calculation 4 3 3 2 2 7" xfId="17839" xr:uid="{A438D994-5376-4700-942E-486CBA964DDE}"/>
    <cellStyle name="Calculation 4 3 3 2 2 8" xfId="19147" xr:uid="{5B4EFAC0-6EA4-4124-A888-8B308C03D02B}"/>
    <cellStyle name="Calculation 4 3 3 2 2 9" xfId="17001" xr:uid="{76556E0B-C340-43C8-BF46-F6D6A4B310ED}"/>
    <cellStyle name="Calculation 4 3 3 2 3" xfId="6646" xr:uid="{00000000-0005-0000-0000-0000E7010000}"/>
    <cellStyle name="Calculation 4 3 3 2 4" xfId="10354" xr:uid="{75417CB0-4F91-483D-BBD8-81B7B9BF5C23}"/>
    <cellStyle name="Calculation 4 3 3 2 5" xfId="7781" xr:uid="{954CE682-76E6-4DCE-B063-C550B593CDFC}"/>
    <cellStyle name="Calculation 4 3 3 2 6" xfId="14270" xr:uid="{3BCB9648-5758-48AC-8EF1-C5C87E78FBB3}"/>
    <cellStyle name="Calculation 4 3 3 2 7" xfId="14958" xr:uid="{F74CE10D-246C-4748-8C3A-786DFDB0CC67}"/>
    <cellStyle name="Calculation 4 3 3 2 8" xfId="16494" xr:uid="{454BA399-5DB0-4901-8352-6479183B43DD}"/>
    <cellStyle name="Calculation 4 3 3 2 9" xfId="18029" xr:uid="{45FB5C9D-1C20-487D-8C98-867AC847D03A}"/>
    <cellStyle name="Calculation 4 3 3 3" xfId="5292" xr:uid="{00000000-0005-0000-0000-0000E9010000}"/>
    <cellStyle name="Calculation 4 3 3 3 2" xfId="7077" xr:uid="{00000000-0005-0000-0000-0000E9010000}"/>
    <cellStyle name="Calculation 4 3 3 3 3" xfId="11427" xr:uid="{ADE65AC6-FAC0-4A56-8C84-E33A05E0CBC6}"/>
    <cellStyle name="Calculation 4 3 3 3 4" xfId="12831" xr:uid="{DD3EC1A9-561C-4DFB-8295-76F082BDDE78}"/>
    <cellStyle name="Calculation 4 3 3 3 5" xfId="13531" xr:uid="{DA198DA4-AD5D-4520-A4B7-FFEB88F9E459}"/>
    <cellStyle name="Calculation 4 3 3 3 6" xfId="15845" xr:uid="{02137271-534D-488E-90AF-1534AECAF8E5}"/>
    <cellStyle name="Calculation 4 3 3 3 7" xfId="17374" xr:uid="{8288C8EE-D8F6-4F0E-9A27-CA752FCC9050}"/>
    <cellStyle name="Calculation 4 3 3 3 8" xfId="18682" xr:uid="{FBABAB92-8F08-4715-A668-D772A927A699}"/>
    <cellStyle name="Calculation 4 3 3 3 9" xfId="19459" xr:uid="{42529CDB-2B7C-46BA-BD2C-08629F06CD04}"/>
    <cellStyle name="Calculation 4 3 3 4" xfId="6185" xr:uid="{00000000-0005-0000-0000-0000E6010000}"/>
    <cellStyle name="Calculation 4 3 3 5" xfId="9782" xr:uid="{601908A2-ABD0-485D-92F3-E46F22525844}"/>
    <cellStyle name="Calculation 4 3 3 6" xfId="10770" xr:uid="{E2B036D7-A992-498B-B014-7264871E4D70}"/>
    <cellStyle name="Calculation 4 3 3 7" xfId="14868" xr:uid="{E3938A48-27B0-4377-8DFF-F6692801266E}"/>
    <cellStyle name="Calculation 4 3 3 8" xfId="14011" xr:uid="{A196BCEE-CAFA-4504-B0A9-41AE15164D5F}"/>
    <cellStyle name="Calculation 4 3 3 9" xfId="8740" xr:uid="{63DEAAA1-E448-4A4B-8E62-AB431F38F03B}"/>
    <cellStyle name="Calculation 4 3 4" xfId="3868" xr:uid="{00000000-0005-0000-0000-0000EA010000}"/>
    <cellStyle name="Calculation 4 3 4 10" xfId="19723" xr:uid="{33AABCA4-7120-466A-B77F-244A6E3B92C7}"/>
    <cellStyle name="Calculation 4 3 4 2" xfId="5510" xr:uid="{00000000-0005-0000-0000-0000EB010000}"/>
    <cellStyle name="Calculation 4 3 4 2 2" xfId="7295" xr:uid="{00000000-0005-0000-0000-0000EB010000}"/>
    <cellStyle name="Calculation 4 3 4 2 3" xfId="11645" xr:uid="{871A7614-9A54-4353-A737-288C0BD5520C}"/>
    <cellStyle name="Calculation 4 3 4 2 4" xfId="13049" xr:uid="{BC9C9073-3661-4C8A-81E1-7165032A256B}"/>
    <cellStyle name="Calculation 4 3 4 2 5" xfId="9028" xr:uid="{E03B3037-3DED-4966-8B77-7FC1E81EBC10}"/>
    <cellStyle name="Calculation 4 3 4 2 6" xfId="16063" xr:uid="{BB46A34F-9FFB-4C0F-9E37-AE9C5064C5AF}"/>
    <cellStyle name="Calculation 4 3 4 2 7" xfId="17592" xr:uid="{085C58C4-A7BE-48C0-94D4-F5DE7F232787}"/>
    <cellStyle name="Calculation 4 3 4 2 8" xfId="18900" xr:uid="{3EFBC5D5-51E1-4991-87B0-FB1C02E5DC7D}"/>
    <cellStyle name="Calculation 4 3 4 2 9" xfId="18164" xr:uid="{1E9AA566-EE15-4C5A-BEE3-6A2F45159494}"/>
    <cellStyle name="Calculation 4 3 4 3" xfId="6402" xr:uid="{00000000-0005-0000-0000-0000EA010000}"/>
    <cellStyle name="Calculation 4 3 4 4" xfId="10076" xr:uid="{127B1C88-BC9B-4501-B2AB-64D2792AB6C2}"/>
    <cellStyle name="Calculation 4 3 4 5" xfId="10879" xr:uid="{B79F6F90-A5D3-48CB-9FDD-02243485C0FA}"/>
    <cellStyle name="Calculation 4 3 4 6" xfId="8619" xr:uid="{3F1EA101-D495-49DB-AF08-3D335E69CCCB}"/>
    <cellStyle name="Calculation 4 3 4 7" xfId="13874" xr:uid="{B04AAC2C-5C21-40B4-A156-9910B1504D8A}"/>
    <cellStyle name="Calculation 4 3 4 8" xfId="10628" xr:uid="{07A59C3D-75AE-46F9-980A-4D4E8E873DC3}"/>
    <cellStyle name="Calculation 4 3 4 9" xfId="16665" xr:uid="{900AE8DB-C81F-41F6-9EE0-2C9312A91239}"/>
    <cellStyle name="Calculation 4 3 5" xfId="5054" xr:uid="{00000000-0005-0000-0000-0000EC010000}"/>
    <cellStyle name="Calculation 4 3 5 2" xfId="6839" xr:uid="{00000000-0005-0000-0000-0000EC010000}"/>
    <cellStyle name="Calculation 4 3 5 3" xfId="11189" xr:uid="{BE62C9DA-86C6-4673-A145-CFA98C0C7CCF}"/>
    <cellStyle name="Calculation 4 3 5 4" xfId="12593" xr:uid="{FBF072E3-51C2-476E-9AAA-092253721FF9}"/>
    <cellStyle name="Calculation 4 3 5 5" xfId="12167" xr:uid="{A63700B9-DEE8-42EB-A997-E9055E591069}"/>
    <cellStyle name="Calculation 4 3 5 6" xfId="15607" xr:uid="{753B8DE9-8809-4737-AFDE-ED652B557E5E}"/>
    <cellStyle name="Calculation 4 3 5 7" xfId="17136" xr:uid="{25A6BBDC-1067-41B5-A772-7F5F6B9DF631}"/>
    <cellStyle name="Calculation 4 3 5 8" xfId="18444" xr:uid="{BA733D74-9E80-4514-AE38-08BF599C182D}"/>
    <cellStyle name="Calculation 4 3 5 9" xfId="14793" xr:uid="{69A31605-F7EC-4D45-8713-94845739324B}"/>
    <cellStyle name="Calculation 4 3 6" xfId="5947" xr:uid="{00000000-0005-0000-0000-0000DB010000}"/>
    <cellStyle name="Calculation 4 3 7" xfId="9506" xr:uid="{B2153928-C5CD-4CF1-BFC2-526D3DA4C03E}"/>
    <cellStyle name="Calculation 4 3 8" xfId="8079" xr:uid="{631B1BE2-2575-42DF-B2E3-7E050B89DE8A}"/>
    <cellStyle name="Calculation 4 3 9" xfId="12319" xr:uid="{43E7CE7A-B4C6-4C69-8446-5101BE2BDE56}"/>
    <cellStyle name="Calculation 4 4" xfId="3353" xr:uid="{00000000-0005-0000-0000-0000ED010000}"/>
    <cellStyle name="Calculation 4 4 10" xfId="10429" xr:uid="{CB25992D-7621-4654-BED4-7DF73043AAF4}"/>
    <cellStyle name="Calculation 4 4 11" xfId="15519" xr:uid="{62454289-4C96-413A-9A31-FEC72173E278}"/>
    <cellStyle name="Calculation 4 4 12" xfId="16834" xr:uid="{E3E52C16-B3FB-472D-A1BE-132D3876228B}"/>
    <cellStyle name="Calculation 4 4 13" xfId="19333" xr:uid="{715B4CB5-5E67-4A79-9032-A205340AD925}"/>
    <cellStyle name="Calculation 4 4 2" xfId="3559" xr:uid="{00000000-0005-0000-0000-0000EE010000}"/>
    <cellStyle name="Calculation 4 4 2 10" xfId="8462" xr:uid="{ABDB8D38-5CE8-41BA-ABFC-1DF3A34F4643}"/>
    <cellStyle name="Calculation 4 4 2 11" xfId="18184" xr:uid="{60E6B795-79C9-49F8-80A9-D03EDD7F3AE9}"/>
    <cellStyle name="Calculation 4 4 2 2" xfId="4160" xr:uid="{00000000-0005-0000-0000-0000EF010000}"/>
    <cellStyle name="Calculation 4 4 2 2 10" xfId="18240" xr:uid="{2479C74F-0BBE-4FE1-BFC1-28E22E78EBB8}"/>
    <cellStyle name="Calculation 4 4 2 2 2" xfId="5759" xr:uid="{00000000-0005-0000-0000-0000F0010000}"/>
    <cellStyle name="Calculation 4 4 2 2 2 2" xfId="7544" xr:uid="{00000000-0005-0000-0000-0000F0010000}"/>
    <cellStyle name="Calculation 4 4 2 2 2 3" xfId="11894" xr:uid="{69D668D3-B010-4096-9957-D906A6B7D3B7}"/>
    <cellStyle name="Calculation 4 4 2 2 2 4" xfId="13298" xr:uid="{7E5CDEED-8844-4F0B-A31C-8411D6A501CD}"/>
    <cellStyle name="Calculation 4 4 2 2 2 5" xfId="14825" xr:uid="{3C067844-D1B3-418F-A77B-698E41FE5361}"/>
    <cellStyle name="Calculation 4 4 2 2 2 6" xfId="16312" xr:uid="{58F06D4A-E4BD-4536-A8F0-2B19A61C42E1}"/>
    <cellStyle name="Calculation 4 4 2 2 2 7" xfId="17841" xr:uid="{A0045AB3-A4D9-4F0D-85E9-642B400FA893}"/>
    <cellStyle name="Calculation 4 4 2 2 2 8" xfId="19149" xr:uid="{45AB395D-ED4A-40A7-B144-8EEBB5B215BA}"/>
    <cellStyle name="Calculation 4 4 2 2 2 9" xfId="14413" xr:uid="{1B051368-8232-4A47-ADE1-61306156B4CE}"/>
    <cellStyle name="Calculation 4 4 2 2 3" xfId="6648" xr:uid="{00000000-0005-0000-0000-0000EF010000}"/>
    <cellStyle name="Calculation 4 4 2 2 4" xfId="10356" xr:uid="{4CB75FAD-7144-4661-8349-801A21C02BC4}"/>
    <cellStyle name="Calculation 4 4 2 2 5" xfId="7779" xr:uid="{1D1CA4B9-6938-439F-9357-2C5E8E7B7F36}"/>
    <cellStyle name="Calculation 4 4 2 2 6" xfId="13989" xr:uid="{20D9381A-B734-46C7-B025-EFF5EBC17409}"/>
    <cellStyle name="Calculation 4 4 2 2 7" xfId="14960" xr:uid="{E330B064-D177-4971-A4A6-227E8B8431C8}"/>
    <cellStyle name="Calculation 4 4 2 2 8" xfId="16496" xr:uid="{487796B8-FF59-43C0-8100-E8946384C35A}"/>
    <cellStyle name="Calculation 4 4 2 2 9" xfId="18031" xr:uid="{AB9A7BD9-69BD-4B12-B8EA-09C7F8C37976}"/>
    <cellStyle name="Calculation 4 4 2 3" xfId="5294" xr:uid="{00000000-0005-0000-0000-0000F1010000}"/>
    <cellStyle name="Calculation 4 4 2 3 2" xfId="7079" xr:uid="{00000000-0005-0000-0000-0000F1010000}"/>
    <cellStyle name="Calculation 4 4 2 3 3" xfId="11429" xr:uid="{828DE1DC-AA36-4FCC-8F4B-ED3489A8750E}"/>
    <cellStyle name="Calculation 4 4 2 3 4" xfId="12833" xr:uid="{32E62822-8C4D-4C2F-A0B3-F6AFD39F4EAF}"/>
    <cellStyle name="Calculation 4 4 2 3 5" xfId="10210" xr:uid="{50793DAF-8316-48C5-BB0C-62BB67AED933}"/>
    <cellStyle name="Calculation 4 4 2 3 6" xfId="15847" xr:uid="{3A7B48A1-0D86-4310-9D47-C0AEEACD1D8F}"/>
    <cellStyle name="Calculation 4 4 2 3 7" xfId="17376" xr:uid="{B476971E-297B-426F-83E7-4451513EF5BE}"/>
    <cellStyle name="Calculation 4 4 2 3 8" xfId="18684" xr:uid="{3A2BE084-846E-4A7D-8F1A-E94225F73346}"/>
    <cellStyle name="Calculation 4 4 2 3 9" xfId="18186" xr:uid="{DF3276F2-304E-420E-BCCE-C05B067D8AF2}"/>
    <cellStyle name="Calculation 4 4 2 4" xfId="6187" xr:uid="{00000000-0005-0000-0000-0000EE010000}"/>
    <cellStyle name="Calculation 4 4 2 5" xfId="9784" xr:uid="{078E9695-B0E2-4ABF-AB7C-A122089D9376}"/>
    <cellStyle name="Calculation 4 4 2 6" xfId="11087" xr:uid="{ED6BA9C0-7112-4095-8750-F0E531807023}"/>
    <cellStyle name="Calculation 4 4 2 7" xfId="9237" xr:uid="{B4D29AB4-55A4-4AD5-8EC3-7C01EA4598D1}"/>
    <cellStyle name="Calculation 4 4 2 8" xfId="14262" xr:uid="{C8055BBF-82C3-4A9A-86A1-C3F98979F72F}"/>
    <cellStyle name="Calculation 4 4 2 9" xfId="8738" xr:uid="{01BCF412-99B6-41BA-AA09-52BABED17FE5}"/>
    <cellStyle name="Calculation 4 4 3" xfId="3781" xr:uid="{00000000-0005-0000-0000-0000F2010000}"/>
    <cellStyle name="Calculation 4 4 3 10" xfId="13540" xr:uid="{5A95D995-8DE3-42A3-83BC-61BA3B69B551}"/>
    <cellStyle name="Calculation 4 4 3 2" xfId="5451" xr:uid="{00000000-0005-0000-0000-0000F3010000}"/>
    <cellStyle name="Calculation 4 4 3 2 2" xfId="7236" xr:uid="{00000000-0005-0000-0000-0000F3010000}"/>
    <cellStyle name="Calculation 4 4 3 2 3" xfId="11586" xr:uid="{DA9391A4-72CF-4003-853A-D21955935696}"/>
    <cellStyle name="Calculation 4 4 3 2 4" xfId="12990" xr:uid="{55B5EEF2-42B6-46A6-AA48-728FFF8D3477}"/>
    <cellStyle name="Calculation 4 4 3 2 5" xfId="13694" xr:uid="{23B2CB0E-A2A0-4A85-A2E9-086199CE9F13}"/>
    <cellStyle name="Calculation 4 4 3 2 6" xfId="16004" xr:uid="{25C6863C-BBCB-42D0-A91F-4A4D414A1C51}"/>
    <cellStyle name="Calculation 4 4 3 2 7" xfId="17533" xr:uid="{45E0E0D0-1375-43EF-883C-E5F0E1262B43}"/>
    <cellStyle name="Calculation 4 4 3 2 8" xfId="18841" xr:uid="{6CF497F2-AA2A-4BEF-9B21-B66684238359}"/>
    <cellStyle name="Calculation 4 4 3 2 9" xfId="15179" xr:uid="{2AF0A1FC-603A-449A-A99D-140CEC3E907A}"/>
    <cellStyle name="Calculation 4 4 3 3" xfId="6343" xr:uid="{00000000-0005-0000-0000-0000F2010000}"/>
    <cellStyle name="Calculation 4 4 3 4" xfId="9991" xr:uid="{76D5E93D-1C8A-40B4-BA9F-628776323E3D}"/>
    <cellStyle name="Calculation 4 4 3 5" xfId="7857" xr:uid="{725889FF-1051-47F0-9270-D319209274D8}"/>
    <cellStyle name="Calculation 4 4 3 6" xfId="13822" xr:uid="{A1C78976-DE43-4375-94EF-CA4014C05297}"/>
    <cellStyle name="Calculation 4 4 3 7" xfId="13735" xr:uid="{99581F5C-E289-414F-B9B8-917512AA5D9E}"/>
    <cellStyle name="Calculation 4 4 3 8" xfId="15273" xr:uid="{A1FBC46B-5D8F-4947-A17D-AA828CA8F090}"/>
    <cellStyle name="Calculation 4 4 3 9" xfId="16992" xr:uid="{73033359-0913-4736-A30C-8763908A1F2E}"/>
    <cellStyle name="Calculation 4 4 4" xfId="3958" xr:uid="{00000000-0005-0000-0000-0000F4010000}"/>
    <cellStyle name="Calculation 4 4 4 10" xfId="19592" xr:uid="{41E69F6D-AEDB-4729-B806-EF3F721DFD5F}"/>
    <cellStyle name="Calculation 4 4 4 2" xfId="5586" xr:uid="{00000000-0005-0000-0000-0000F5010000}"/>
    <cellStyle name="Calculation 4 4 4 2 2" xfId="7371" xr:uid="{00000000-0005-0000-0000-0000F5010000}"/>
    <cellStyle name="Calculation 4 4 4 2 3" xfId="11721" xr:uid="{3EB52213-4EB6-4249-AE42-C66879A67236}"/>
    <cellStyle name="Calculation 4 4 4 2 4" xfId="13125" xr:uid="{0189B3C9-D7DB-4FF6-8353-57510FEBF4E3}"/>
    <cellStyle name="Calculation 4 4 4 2 5" xfId="9412" xr:uid="{C12228EC-FFA6-427C-969D-88076BD9B072}"/>
    <cellStyle name="Calculation 4 4 4 2 6" xfId="16139" xr:uid="{FF58A89F-7EFD-47E0-BB53-4B06823D9137}"/>
    <cellStyle name="Calculation 4 4 4 2 7" xfId="17668" xr:uid="{E7B4A25D-6CF9-4BAB-AC72-8E9B3713AA54}"/>
    <cellStyle name="Calculation 4 4 4 2 8" xfId="18976" xr:uid="{386DECD1-B871-44E4-8528-AA667C2D867C}"/>
    <cellStyle name="Calculation 4 4 4 2 9" xfId="19571" xr:uid="{96FC0151-472C-4B1A-96A8-5AB425C760F6}"/>
    <cellStyle name="Calculation 4 4 4 3" xfId="6476" xr:uid="{00000000-0005-0000-0000-0000F4010000}"/>
    <cellStyle name="Calculation 4 4 4 4" xfId="10164" xr:uid="{9304CFA6-2B19-4987-935E-7E0662F1B0E2}"/>
    <cellStyle name="Calculation 4 4 4 5" xfId="11030" xr:uid="{437C73FE-CBF4-4B7A-B7FC-632EA1BD2F85}"/>
    <cellStyle name="Calculation 4 4 4 6" xfId="8696" xr:uid="{314E1351-95ED-402B-BFC9-CC3B05F480EF}"/>
    <cellStyle name="Calculation 4 4 4 7" xfId="12202" xr:uid="{8D09A98F-BD86-417F-9082-A4107967D1D8}"/>
    <cellStyle name="Calculation 4 4 4 8" xfId="14107" xr:uid="{164762F4-8A04-4930-AED1-2B97BE9B9786}"/>
    <cellStyle name="Calculation 4 4 4 9" xfId="16431" xr:uid="{ABA6B2A7-D6D1-4FFD-B5EA-F7E68AF402A7}"/>
    <cellStyle name="Calculation 4 4 5" xfId="5122" xr:uid="{00000000-0005-0000-0000-0000F6010000}"/>
    <cellStyle name="Calculation 4 4 5 2" xfId="6907" xr:uid="{00000000-0005-0000-0000-0000F6010000}"/>
    <cellStyle name="Calculation 4 4 5 3" xfId="11257" xr:uid="{6CA3F46A-2140-4631-83DC-D56C3DDCDB4E}"/>
    <cellStyle name="Calculation 4 4 5 4" xfId="12661" xr:uid="{F7EF5612-F024-4D34-968B-284A5B58413E}"/>
    <cellStyle name="Calculation 4 4 5 5" xfId="13785" xr:uid="{86A3C707-AF7B-4EC9-9D0D-3B1BD768E211}"/>
    <cellStyle name="Calculation 4 4 5 6" xfId="15675" xr:uid="{B073E052-39D4-4BE1-8E6B-B2BAC3CA389A}"/>
    <cellStyle name="Calculation 4 4 5 7" xfId="17204" xr:uid="{E5CF1814-88F5-4D7B-80BB-04B37881AAFA}"/>
    <cellStyle name="Calculation 4 4 5 8" xfId="18512" xr:uid="{2FF302BA-0DC3-4340-9167-B18F45BF34AA}"/>
    <cellStyle name="Calculation 4 4 5 9" xfId="19976" xr:uid="{5B39134F-20C0-47C5-8494-C501EB36BACC}"/>
    <cellStyle name="Calculation 4 4 6" xfId="6015" xr:uid="{00000000-0005-0000-0000-0000ED010000}"/>
    <cellStyle name="Calculation 4 4 7" xfId="9585" xr:uid="{D1FA61F1-075A-47E6-A2FC-672634B39F08}"/>
    <cellStyle name="Calculation 4 4 8" xfId="8015" xr:uid="{C27A908C-DDF0-4ADF-A493-A757EC9ED39C}"/>
    <cellStyle name="Calculation 4 4 9" xfId="13633" xr:uid="{6DC9805F-DBC0-4DE2-BEA5-2F9F0E64F0FA}"/>
    <cellStyle name="Calculation 4 5" xfId="3554" xr:uid="{00000000-0005-0000-0000-0000F7010000}"/>
    <cellStyle name="Calculation 4 5 10" xfId="8995" xr:uid="{3CD413F0-CD3A-4F35-B126-E2FC708C3DD8}"/>
    <cellStyle name="Calculation 4 5 11" xfId="19684" xr:uid="{6DCFCD96-2817-4B12-871D-E52031C2C402}"/>
    <cellStyle name="Calculation 4 5 2" xfId="4155" xr:uid="{00000000-0005-0000-0000-0000F8010000}"/>
    <cellStyle name="Calculation 4 5 2 10" xfId="18269" xr:uid="{1F5D1D21-4D5C-432B-BCBE-A178EDB75F7D}"/>
    <cellStyle name="Calculation 4 5 2 2" xfId="5754" xr:uid="{00000000-0005-0000-0000-0000F9010000}"/>
    <cellStyle name="Calculation 4 5 2 2 2" xfId="7539" xr:uid="{00000000-0005-0000-0000-0000F9010000}"/>
    <cellStyle name="Calculation 4 5 2 2 3" xfId="11889" xr:uid="{9E62D539-E0C8-40B2-98A6-7AA2CB29BE73}"/>
    <cellStyle name="Calculation 4 5 2 2 4" xfId="13293" xr:uid="{64AE3D73-CC5A-409B-A6CE-77214A3EE56B}"/>
    <cellStyle name="Calculation 4 5 2 2 5" xfId="9861" xr:uid="{DC4F207D-05F4-4A8F-900F-62B37DD87CB2}"/>
    <cellStyle name="Calculation 4 5 2 2 6" xfId="16307" xr:uid="{4900E315-7CB6-4E61-8187-C6DD278CD8D3}"/>
    <cellStyle name="Calculation 4 5 2 2 7" xfId="17836" xr:uid="{9A694A2C-2E72-43CD-81CF-1395B4EA341A}"/>
    <cellStyle name="Calculation 4 5 2 2 8" xfId="19144" xr:uid="{E04978AC-1503-4157-8711-560DA4E58AAB}"/>
    <cellStyle name="Calculation 4 5 2 2 9" xfId="19420" xr:uid="{65F0F85D-7F6B-47DB-91B2-F0C7DEA93EE6}"/>
    <cellStyle name="Calculation 4 5 2 3" xfId="6643" xr:uid="{00000000-0005-0000-0000-0000F8010000}"/>
    <cellStyle name="Calculation 4 5 2 4" xfId="10351" xr:uid="{54F65E91-8A05-43FF-A6CF-9EEFF8220165}"/>
    <cellStyle name="Calculation 4 5 2 5" xfId="7783" xr:uid="{B0BEC2F3-68EF-4B9E-872D-5C6959E0137D}"/>
    <cellStyle name="Calculation 4 5 2 6" xfId="14004" xr:uid="{7F456681-8855-433B-8352-63E053A48A0F}"/>
    <cellStyle name="Calculation 4 5 2 7" xfId="14955" xr:uid="{0B948DBD-2313-46B2-9035-1A5B848969EF}"/>
    <cellStyle name="Calculation 4 5 2 8" xfId="16491" xr:uid="{432CE617-B7A2-483F-BED7-D1AAA2CA1E4F}"/>
    <cellStyle name="Calculation 4 5 2 9" xfId="18026" xr:uid="{4C2B6977-56B4-46C0-AD41-EA9A8C3C843F}"/>
    <cellStyle name="Calculation 4 5 3" xfId="5289" xr:uid="{00000000-0005-0000-0000-0000FA010000}"/>
    <cellStyle name="Calculation 4 5 3 2" xfId="7074" xr:uid="{00000000-0005-0000-0000-0000FA010000}"/>
    <cellStyle name="Calculation 4 5 3 3" xfId="11424" xr:uid="{0142554C-9F55-4313-BD03-58C6DBABEACB}"/>
    <cellStyle name="Calculation 4 5 3 4" xfId="12828" xr:uid="{11633624-64AE-4465-A8AA-BCD228F8730A}"/>
    <cellStyle name="Calculation 4 5 3 5" xfId="14139" xr:uid="{82016FE5-FCBE-4B91-8537-FE16A6BF9BC0}"/>
    <cellStyle name="Calculation 4 5 3 6" xfId="15842" xr:uid="{7BC4D8DE-A395-4059-9A7F-549E3A368D81}"/>
    <cellStyle name="Calculation 4 5 3 7" xfId="17371" xr:uid="{22096EB2-1FCD-43C2-B35C-9B68332D3675}"/>
    <cellStyle name="Calculation 4 5 3 8" xfId="18679" xr:uid="{48852225-BD78-4610-B517-489E9626AF72}"/>
    <cellStyle name="Calculation 4 5 3 9" xfId="8821" xr:uid="{1BABC0F1-C97C-41B0-8FB6-E546499B7CE6}"/>
    <cellStyle name="Calculation 4 5 4" xfId="6182" xr:uid="{00000000-0005-0000-0000-0000F7010000}"/>
    <cellStyle name="Calculation 4 5 5" xfId="9779" xr:uid="{705C3DD6-507A-4240-81A9-DA07BB4BB528}"/>
    <cellStyle name="Calculation 4 5 6" xfId="10602" xr:uid="{D20A4DD1-2543-4D05-BB79-14D929A93FD4}"/>
    <cellStyle name="Calculation 4 5 7" xfId="8417" xr:uid="{9C90FD4A-E4D6-441B-994B-8FD0CB22D2B5}"/>
    <cellStyle name="Calculation 4 5 8" xfId="12472" xr:uid="{768E7CD7-721E-47CE-ADAE-F78A3687193D}"/>
    <cellStyle name="Calculation 4 5 9" xfId="8743" xr:uid="{F887C147-A923-4A8E-B933-0CD9353ED955}"/>
    <cellStyle name="Calculation 4 6" xfId="3866" xr:uid="{00000000-0005-0000-0000-0000FB010000}"/>
    <cellStyle name="Calculation 4 6 10" xfId="15443" xr:uid="{9D54581C-69A9-4855-BE61-A37B7FCA1342}"/>
    <cellStyle name="Calculation 4 6 2" xfId="5508" xr:uid="{00000000-0005-0000-0000-0000FC010000}"/>
    <cellStyle name="Calculation 4 6 2 2" xfId="7293" xr:uid="{00000000-0005-0000-0000-0000FC010000}"/>
    <cellStyle name="Calculation 4 6 2 3" xfId="11643" xr:uid="{78616545-A2BE-4ECC-8385-84A4DB4F9141}"/>
    <cellStyle name="Calculation 4 6 2 4" xfId="13047" xr:uid="{24935629-343D-4F37-906E-F41964EB7566}"/>
    <cellStyle name="Calculation 4 6 2 5" xfId="14431" xr:uid="{EE4716D1-FD79-4ED7-B701-4492BFDB506C}"/>
    <cellStyle name="Calculation 4 6 2 6" xfId="16061" xr:uid="{1202095A-E23B-455C-B9F2-C8904162E4C1}"/>
    <cellStyle name="Calculation 4 6 2 7" xfId="17590" xr:uid="{622C5DE6-17CA-4108-B93D-21E033822E36}"/>
    <cellStyle name="Calculation 4 6 2 8" xfId="18898" xr:uid="{22613317-2002-4056-8DC9-CB95E720CE6C}"/>
    <cellStyle name="Calculation 4 6 2 9" xfId="19405" xr:uid="{5EC7CB2B-0C0A-4D10-8D27-B34D1BBD019B}"/>
    <cellStyle name="Calculation 4 6 3" xfId="6400" xr:uid="{00000000-0005-0000-0000-0000FB010000}"/>
    <cellStyle name="Calculation 4 6 4" xfId="10074" xr:uid="{E86D9A2C-1A07-41B4-B79E-F5C76FDAE5C4}"/>
    <cellStyle name="Calculation 4 6 5" xfId="10561" xr:uid="{342957FA-0760-4243-B7C5-D29E85DF28FD}"/>
    <cellStyle name="Calculation 4 6 6" xfId="14194" xr:uid="{B08AC97D-534C-459E-B717-8D9135BBCC3E}"/>
    <cellStyle name="Calculation 4 6 7" xfId="14755" xr:uid="{9FACBA35-CEBB-4474-A40D-55F812A0A0E6}"/>
    <cellStyle name="Calculation 4 6 8" xfId="14046" xr:uid="{48707A4A-EF8C-467F-BF29-DB11A59ABB26}"/>
    <cellStyle name="Calculation 4 6 9" xfId="16949" xr:uid="{364C959F-3981-4C70-84CA-44FEDBF262D8}"/>
    <cellStyle name="Calculation 4 7" xfId="5052" xr:uid="{00000000-0005-0000-0000-0000FD010000}"/>
    <cellStyle name="Calculation 4 7 2" xfId="6837" xr:uid="{00000000-0005-0000-0000-0000FD010000}"/>
    <cellStyle name="Calculation 4 7 3" xfId="11187" xr:uid="{9A1DFB12-02D1-4E0D-81EA-22E4271B3E86}"/>
    <cellStyle name="Calculation 4 7 4" xfId="12591" xr:uid="{AF18A252-810D-4DAB-A788-8D11316C3A55}"/>
    <cellStyle name="Calculation 4 7 5" xfId="12309" xr:uid="{77884499-1F84-40E9-9B19-D1E9155316CD}"/>
    <cellStyle name="Calculation 4 7 6" xfId="15605" xr:uid="{D176334A-D4C2-47D0-B6AB-F1735943659E}"/>
    <cellStyle name="Calculation 4 7 7" xfId="17134" xr:uid="{9A59CBF5-C9FD-4F5B-B0D3-597DA60A29C7}"/>
    <cellStyle name="Calculation 4 7 8" xfId="18442" xr:uid="{0299A4F2-EE25-434F-A3E0-B03B0CA84882}"/>
    <cellStyle name="Calculation 4 7 9" xfId="16830" xr:uid="{6F427EB4-97DF-411B-BE36-B6B9B640DFDE}"/>
    <cellStyle name="Calculation 4 8" xfId="5945" xr:uid="{00000000-0005-0000-0000-0000C8010000}"/>
    <cellStyle name="Calculation 4 9" xfId="9504" xr:uid="{6A06ED8C-FD64-47CA-B507-DAFA47002821}"/>
    <cellStyle name="Calculation 5" xfId="3273" xr:uid="{00000000-0005-0000-0000-0000FE010000}"/>
    <cellStyle name="Calculation 5 10" xfId="13702" xr:uid="{D061A114-3417-4050-B90C-3C18242E47DE}"/>
    <cellStyle name="Calculation 5 11" xfId="8767" xr:uid="{7FD43B19-6085-4500-8F01-745FECA2CE96}"/>
    <cellStyle name="Calculation 5 12" xfId="12293" xr:uid="{E5169B0E-38B2-49EA-87FE-004AD5C47F34}"/>
    <cellStyle name="Calculation 5 13" xfId="19989" xr:uid="{D6FAE336-E117-4117-82E9-98DF60DF717E}"/>
    <cellStyle name="Calculation 5 2" xfId="3356" xr:uid="{00000000-0005-0000-0000-0000FF010000}"/>
    <cellStyle name="Calculation 5 2 10" xfId="8366" xr:uid="{99FA9BC3-9B69-4BBA-885F-0921D874E5C0}"/>
    <cellStyle name="Calculation 5 2 11" xfId="14982" xr:uid="{CA207090-3BAE-4539-A27A-6093A49D4F30}"/>
    <cellStyle name="Calculation 5 2 12" xfId="16962" xr:uid="{788EDDE5-04F0-4D3D-9381-B08E2F77A867}"/>
    <cellStyle name="Calculation 5 2 13" xfId="8681" xr:uid="{5AB3744F-3969-45FD-AD07-49367FAF426A}"/>
    <cellStyle name="Calculation 5 2 2" xfId="3561" xr:uid="{00000000-0005-0000-0000-000000020000}"/>
    <cellStyle name="Calculation 5 2 2 10" xfId="9731" xr:uid="{FDDAFF9C-5DA0-44B6-BFF4-9028FA7C0EFD}"/>
    <cellStyle name="Calculation 5 2 2 11" xfId="19442" xr:uid="{BA96B8BB-B88A-4C5E-9419-F33C942CFEDD}"/>
    <cellStyle name="Calculation 5 2 2 2" xfId="4162" xr:uid="{00000000-0005-0000-0000-000001020000}"/>
    <cellStyle name="Calculation 5 2 2 2 10" xfId="15472" xr:uid="{D016CF56-4C5B-4143-B84A-2C12967E06E0}"/>
    <cellStyle name="Calculation 5 2 2 2 2" xfId="5761" xr:uid="{00000000-0005-0000-0000-000002020000}"/>
    <cellStyle name="Calculation 5 2 2 2 2 2" xfId="7546" xr:uid="{00000000-0005-0000-0000-000002020000}"/>
    <cellStyle name="Calculation 5 2 2 2 2 3" xfId="11896" xr:uid="{8A15779F-906B-4DBA-99E1-58004690BB4B}"/>
    <cellStyle name="Calculation 5 2 2 2 2 4" xfId="13300" xr:uid="{226BE622-F428-4DB5-BE58-9060F2C45E02}"/>
    <cellStyle name="Calculation 5 2 2 2 2 5" xfId="9136" xr:uid="{646E3310-3BE3-4D26-98A9-0299FF49E07F}"/>
    <cellStyle name="Calculation 5 2 2 2 2 6" xfId="16314" xr:uid="{17B6842A-CE7A-43DB-A1EC-F20498D451DD}"/>
    <cellStyle name="Calculation 5 2 2 2 2 7" xfId="17843" xr:uid="{C2E97539-7B72-4F5F-96DF-23E1ACE04CF1}"/>
    <cellStyle name="Calculation 5 2 2 2 2 8" xfId="19151" xr:uid="{41CFB683-5BAB-4D45-82C1-D42E07A78930}"/>
    <cellStyle name="Calculation 5 2 2 2 2 9" xfId="13946" xr:uid="{573BC513-39A1-4339-BBFB-999F1D2502AE}"/>
    <cellStyle name="Calculation 5 2 2 2 3" xfId="6650" xr:uid="{00000000-0005-0000-0000-000001020000}"/>
    <cellStyle name="Calculation 5 2 2 2 4" xfId="10358" xr:uid="{D4A5404C-3F24-49E7-A22C-7C135760816C}"/>
    <cellStyle name="Calculation 5 2 2 2 5" xfId="7777" xr:uid="{0AD5A060-0C32-448D-9540-C84DCD7A0FA7}"/>
    <cellStyle name="Calculation 5 2 2 2 6" xfId="14161" xr:uid="{39577BAC-E073-47C0-A55B-678F01191BD0}"/>
    <cellStyle name="Calculation 5 2 2 2 7" xfId="14962" xr:uid="{E5774B0A-404D-40A3-A3CF-DACFF4BF3DF6}"/>
    <cellStyle name="Calculation 5 2 2 2 8" xfId="16498" xr:uid="{E2EDE4F7-A583-4878-A288-DC0E28D8CD1C}"/>
    <cellStyle name="Calculation 5 2 2 2 9" xfId="18033" xr:uid="{1D4463E6-B54D-436F-AD79-0FA2A1AA25C8}"/>
    <cellStyle name="Calculation 5 2 2 3" xfId="5296" xr:uid="{00000000-0005-0000-0000-000003020000}"/>
    <cellStyle name="Calculation 5 2 2 3 2" xfId="7081" xr:uid="{00000000-0005-0000-0000-000003020000}"/>
    <cellStyle name="Calculation 5 2 2 3 3" xfId="11431" xr:uid="{FEA5A6C3-131D-4A15-9BED-ABE35F57D806}"/>
    <cellStyle name="Calculation 5 2 2 3 4" xfId="12835" xr:uid="{A3DFE690-AB21-48F2-9CD8-007E9258F7A2}"/>
    <cellStyle name="Calculation 5 2 2 3 5" xfId="13788" xr:uid="{C6EEE71C-1771-4659-A8E7-4967F595F3E9}"/>
    <cellStyle name="Calculation 5 2 2 3 6" xfId="15849" xr:uid="{0630142E-E84F-4AE1-ADDF-CB78D161D050}"/>
    <cellStyle name="Calculation 5 2 2 3 7" xfId="17378" xr:uid="{A2A04616-C1DB-41BE-960D-EF77DA36A144}"/>
    <cellStyle name="Calculation 5 2 2 3 8" xfId="18686" xr:uid="{A4A06056-EDCE-4BC6-8392-D3606D353AEE}"/>
    <cellStyle name="Calculation 5 2 2 3 9" xfId="19532" xr:uid="{F1B27B58-8286-4BAA-B8A6-B18D054D38B1}"/>
    <cellStyle name="Calculation 5 2 2 4" xfId="6189" xr:uid="{00000000-0005-0000-0000-000000020000}"/>
    <cellStyle name="Calculation 5 2 2 5" xfId="9786" xr:uid="{33FF7F48-6B64-40EB-81B4-49A397110BE0}"/>
    <cellStyle name="Calculation 5 2 2 6" xfId="10689" xr:uid="{7AFF0644-3D7F-4634-9E86-8F54FF8F59C8}"/>
    <cellStyle name="Calculation 5 2 2 7" xfId="13830" xr:uid="{9C4DC3BE-09CE-4189-A99A-92859011A7F1}"/>
    <cellStyle name="Calculation 5 2 2 8" xfId="13624" xr:uid="{EE8A9A81-5FCE-4FFE-85B4-03E85125D309}"/>
    <cellStyle name="Calculation 5 2 2 9" xfId="8736" xr:uid="{30463EFF-7777-4094-A5A5-8C838B9A57C6}"/>
    <cellStyle name="Calculation 5 2 3" xfId="3784" xr:uid="{00000000-0005-0000-0000-000004020000}"/>
    <cellStyle name="Calculation 5 2 3 10" xfId="18183" xr:uid="{B5883DFF-4ABC-46C7-8B27-8277F4C564C7}"/>
    <cellStyle name="Calculation 5 2 3 2" xfId="5454" xr:uid="{00000000-0005-0000-0000-000005020000}"/>
    <cellStyle name="Calculation 5 2 3 2 2" xfId="7239" xr:uid="{00000000-0005-0000-0000-000005020000}"/>
    <cellStyle name="Calculation 5 2 3 2 3" xfId="11589" xr:uid="{06B0BA4F-38AE-4266-B8AB-09CFA104C125}"/>
    <cellStyle name="Calculation 5 2 3 2 4" xfId="12993" xr:uid="{85FD8619-EC31-41EB-BDA3-B309F4E9A34B}"/>
    <cellStyle name="Calculation 5 2 3 2 5" xfId="8256" xr:uid="{056661B8-59CE-4474-B31C-364C8A1359CB}"/>
    <cellStyle name="Calculation 5 2 3 2 6" xfId="16007" xr:uid="{7511D9C4-2B3F-4C15-BCE2-14719ED80DFF}"/>
    <cellStyle name="Calculation 5 2 3 2 7" xfId="17536" xr:uid="{C13168DF-F938-4CD0-BD08-F76AF9D78E4D}"/>
    <cellStyle name="Calculation 5 2 3 2 8" xfId="18844" xr:uid="{8CE32DCC-0D01-41AA-B2DF-219E4091D60F}"/>
    <cellStyle name="Calculation 5 2 3 2 9" xfId="19666" xr:uid="{37D66A84-42A0-42F6-8458-15CB45F60EE9}"/>
    <cellStyle name="Calculation 5 2 3 3" xfId="6346" xr:uid="{00000000-0005-0000-0000-000004020000}"/>
    <cellStyle name="Calculation 5 2 3 4" xfId="9994" xr:uid="{A524EB07-7D5D-4573-951C-3B3A35DE60B2}"/>
    <cellStyle name="Calculation 5 2 3 5" xfId="7854" xr:uid="{307E504A-DDF3-4867-9964-F15CBCA03FCB}"/>
    <cellStyle name="Calculation 5 2 3 6" xfId="8620" xr:uid="{EFFC0B0B-14EC-42C8-90C0-8E3818ADECB6}"/>
    <cellStyle name="Calculation 5 2 3 7" xfId="9635" xr:uid="{512D2B93-077C-467A-AE75-9B09FEEA5C91}"/>
    <cellStyle name="Calculation 5 2 3 8" xfId="15359" xr:uid="{AE8234C5-B0F9-4AA3-ADCF-10BC63C064EF}"/>
    <cellStyle name="Calculation 5 2 3 9" xfId="15107" xr:uid="{15E14810-0EB8-400D-A194-2698B1750E34}"/>
    <cellStyle name="Calculation 5 2 4" xfId="3961" xr:uid="{00000000-0005-0000-0000-000006020000}"/>
    <cellStyle name="Calculation 5 2 4 10" xfId="8964" xr:uid="{4F1CC705-60CF-4927-8D56-93FE676B0A48}"/>
    <cellStyle name="Calculation 5 2 4 2" xfId="5589" xr:uid="{00000000-0005-0000-0000-000007020000}"/>
    <cellStyle name="Calculation 5 2 4 2 2" xfId="7374" xr:uid="{00000000-0005-0000-0000-000007020000}"/>
    <cellStyle name="Calculation 5 2 4 2 3" xfId="11724" xr:uid="{1A0B0DE5-97D0-4AEB-929D-B951B6CC4BAB}"/>
    <cellStyle name="Calculation 5 2 4 2 4" xfId="13128" xr:uid="{517F7615-07D5-4557-A87E-2200231D3022}"/>
    <cellStyle name="Calculation 5 2 4 2 5" xfId="14497" xr:uid="{2DC07D2C-6329-48A6-A414-FDCA983E8400}"/>
    <cellStyle name="Calculation 5 2 4 2 6" xfId="16142" xr:uid="{6B46D542-5AE6-468C-9579-0CE4768CD172}"/>
    <cellStyle name="Calculation 5 2 4 2 7" xfId="17671" xr:uid="{343C8C34-38EC-4FA0-B264-4BCD42694561}"/>
    <cellStyle name="Calculation 5 2 4 2 8" xfId="18979" xr:uid="{7AD3D77D-8139-45F8-8C0B-C3683927E3A8}"/>
    <cellStyle name="Calculation 5 2 4 2 9" xfId="19356" xr:uid="{D4C2091F-D62F-4E49-80BF-B290C704280E}"/>
    <cellStyle name="Calculation 5 2 4 3" xfId="6479" xr:uid="{00000000-0005-0000-0000-000006020000}"/>
    <cellStyle name="Calculation 5 2 4 4" xfId="10167" xr:uid="{953F9FDC-3B3D-4C75-8618-D5B8F5798AB3}"/>
    <cellStyle name="Calculation 5 2 4 5" xfId="10079" xr:uid="{9CE717B9-9BAB-4A64-88EF-45761AD1F1DB}"/>
    <cellStyle name="Calculation 5 2 4 6" xfId="9320" xr:uid="{16E3E0E9-AC56-439B-AE81-AB08E8AB55DA}"/>
    <cellStyle name="Calculation 5 2 4 7" xfId="9465" xr:uid="{C4EB5376-0D4B-47CA-889B-1AAFE0A68C49}"/>
    <cellStyle name="Calculation 5 2 4 8" xfId="8140" xr:uid="{44459D48-391F-4C23-B95F-0C014F27F94F}"/>
    <cellStyle name="Calculation 5 2 4 9" xfId="16436" xr:uid="{0A6B40B3-D88A-40F7-9D5A-AE4861040982}"/>
    <cellStyle name="Calculation 5 2 5" xfId="5125" xr:uid="{00000000-0005-0000-0000-000008020000}"/>
    <cellStyle name="Calculation 5 2 5 2" xfId="6910" xr:uid="{00000000-0005-0000-0000-000008020000}"/>
    <cellStyle name="Calculation 5 2 5 3" xfId="11260" xr:uid="{689E6CC8-FA74-416A-8474-BDDC3C4C33D9}"/>
    <cellStyle name="Calculation 5 2 5 4" xfId="12664" xr:uid="{5F3E388A-7FC7-42E4-A3E0-78F042BDAB31}"/>
    <cellStyle name="Calculation 5 2 5 5" xfId="7758" xr:uid="{855C1825-F2C7-4250-8CD7-50A4D59A481E}"/>
    <cellStyle name="Calculation 5 2 5 6" xfId="15678" xr:uid="{96A5CD86-8E20-428A-BDBE-648859306047}"/>
    <cellStyle name="Calculation 5 2 5 7" xfId="17207" xr:uid="{15A70DE1-2048-43CD-A8DF-7FB78327A0D2}"/>
    <cellStyle name="Calculation 5 2 5 8" xfId="18515" xr:uid="{317FF458-4AD3-4D0A-A855-31CB898C8227}"/>
    <cellStyle name="Calculation 5 2 5 9" xfId="9180" xr:uid="{771CCD8C-1817-4F0E-9FCB-438E513E9434}"/>
    <cellStyle name="Calculation 5 2 6" xfId="6018" xr:uid="{00000000-0005-0000-0000-0000FF010000}"/>
    <cellStyle name="Calculation 5 2 7" xfId="9588" xr:uid="{3CB564E5-5C44-4B97-94D4-970A75279B29}"/>
    <cellStyle name="Calculation 5 2 8" xfId="8012" xr:uid="{82E8FBF5-ACD9-4140-8BF7-443030DF62DE}"/>
    <cellStyle name="Calculation 5 2 9" xfId="8325" xr:uid="{E5C85143-08E0-4CF6-BB08-C93D81DE86AF}"/>
    <cellStyle name="Calculation 5 3" xfId="3560" xr:uid="{00000000-0005-0000-0000-000009020000}"/>
    <cellStyle name="Calculation 5 3 10" xfId="14593" xr:uid="{AC883BB8-4B8E-474D-89BF-1F912D0DDE60}"/>
    <cellStyle name="Calculation 5 3 11" xfId="16658" xr:uid="{EF9EECA0-1A14-4DCD-B56D-DE5BA355BA51}"/>
    <cellStyle name="Calculation 5 3 2" xfId="4161" xr:uid="{00000000-0005-0000-0000-00000A020000}"/>
    <cellStyle name="Calculation 5 3 2 10" xfId="8926" xr:uid="{646C84F0-BAC0-482A-B316-D4137A442FA7}"/>
    <cellStyle name="Calculation 5 3 2 2" xfId="5760" xr:uid="{00000000-0005-0000-0000-00000B020000}"/>
    <cellStyle name="Calculation 5 3 2 2 2" xfId="7545" xr:uid="{00000000-0005-0000-0000-00000B020000}"/>
    <cellStyle name="Calculation 5 3 2 2 3" xfId="11895" xr:uid="{31E4F05A-2AA6-4CC3-86AD-77A725F452F5}"/>
    <cellStyle name="Calculation 5 3 2 2 4" xfId="13299" xr:uid="{68E479FA-E96F-4C6E-B6EF-EF8236AF6AF3}"/>
    <cellStyle name="Calculation 5 3 2 2 5" xfId="13845" xr:uid="{DEAE8699-A94D-4C71-B56C-C682E2896E5F}"/>
    <cellStyle name="Calculation 5 3 2 2 6" xfId="16313" xr:uid="{6C1B088B-B5B4-47B3-9F54-183F28F472FD}"/>
    <cellStyle name="Calculation 5 3 2 2 7" xfId="17842" xr:uid="{C681F338-5B34-4F49-9441-E79767B13819}"/>
    <cellStyle name="Calculation 5 3 2 2 8" xfId="19150" xr:uid="{4C7771D4-B2D7-48E7-9B56-464FCAB79EDC}"/>
    <cellStyle name="Calculation 5 3 2 2 9" xfId="13848" xr:uid="{DDEFF7FE-2121-4617-969C-016FA5DF2133}"/>
    <cellStyle name="Calculation 5 3 2 3" xfId="6649" xr:uid="{00000000-0005-0000-0000-00000A020000}"/>
    <cellStyle name="Calculation 5 3 2 4" xfId="10357" xr:uid="{EEF6199B-7985-448B-AEFE-C6ADAA986D8F}"/>
    <cellStyle name="Calculation 5 3 2 5" xfId="7778" xr:uid="{449CD7F2-0B98-42BF-A225-EF59ECEA3562}"/>
    <cellStyle name="Calculation 5 3 2 6" xfId="14370" xr:uid="{4B95BD99-AFE2-4796-8ED6-8891CA6057D4}"/>
    <cellStyle name="Calculation 5 3 2 7" xfId="14961" xr:uid="{FF686E15-A575-4898-A6F9-71E7BEC13651}"/>
    <cellStyle name="Calculation 5 3 2 8" xfId="16497" xr:uid="{B17F47AF-EEF5-45D9-B8F1-E9DB9E226022}"/>
    <cellStyle name="Calculation 5 3 2 9" xfId="18032" xr:uid="{4DE98ED3-4B75-44F9-8F16-5E998E4FD241}"/>
    <cellStyle name="Calculation 5 3 3" xfId="5295" xr:uid="{00000000-0005-0000-0000-00000C020000}"/>
    <cellStyle name="Calculation 5 3 3 2" xfId="7080" xr:uid="{00000000-0005-0000-0000-00000C020000}"/>
    <cellStyle name="Calculation 5 3 3 3" xfId="11430" xr:uid="{89AFBE7D-5312-4988-9870-4E7A00350751}"/>
    <cellStyle name="Calculation 5 3 3 4" xfId="12834" xr:uid="{1B8E4748-D145-4DC5-96E0-8FB3B0F03868}"/>
    <cellStyle name="Calculation 5 3 3 5" xfId="13970" xr:uid="{F5DBBBD2-BAF2-440D-89AE-FA000C5B072E}"/>
    <cellStyle name="Calculation 5 3 3 6" xfId="15848" xr:uid="{34A53169-589F-4325-89B0-96AD7D1B98FF}"/>
    <cellStyle name="Calculation 5 3 3 7" xfId="17377" xr:uid="{2737D084-FCE5-4817-991E-9A4FA8E15B7E}"/>
    <cellStyle name="Calculation 5 3 3 8" xfId="18685" xr:uid="{0BC7CB71-9C0B-4FCD-ADB1-7B0519436765}"/>
    <cellStyle name="Calculation 5 3 3 9" xfId="16559" xr:uid="{EC66FE61-53F3-4AC4-A137-C0EC57B23E7E}"/>
    <cellStyle name="Calculation 5 3 4" xfId="6188" xr:uid="{00000000-0005-0000-0000-000009020000}"/>
    <cellStyle name="Calculation 5 3 5" xfId="9785" xr:uid="{67E4F56E-D3A8-4374-BA63-B71B80CF546C}"/>
    <cellStyle name="Calculation 5 3 6" xfId="10886" xr:uid="{72BD6AEA-6583-426A-943B-C638AE841647}"/>
    <cellStyle name="Calculation 5 3 7" xfId="13520" xr:uid="{ADFA5288-CF32-4DD7-85CC-265C7B60F273}"/>
    <cellStyle name="Calculation 5 3 8" xfId="14117" xr:uid="{39E1B0CE-EC9C-448B-9F10-3099499CCFB9}"/>
    <cellStyle name="Calculation 5 3 9" xfId="8737" xr:uid="{EB8B38E6-0F77-4679-8560-BAF8DE9F668D}"/>
    <cellStyle name="Calculation 5 4" xfId="3869" xr:uid="{00000000-0005-0000-0000-00000D020000}"/>
    <cellStyle name="Calculation 5 4 10" xfId="19636" xr:uid="{47BE6D82-5DEE-4EA6-A585-FDA2DCF1D4EA}"/>
    <cellStyle name="Calculation 5 4 2" xfId="5511" xr:uid="{00000000-0005-0000-0000-00000E020000}"/>
    <cellStyle name="Calculation 5 4 2 2" xfId="7296" xr:uid="{00000000-0005-0000-0000-00000E020000}"/>
    <cellStyle name="Calculation 5 4 2 3" xfId="11646" xr:uid="{3A19E063-1AA7-4283-BD77-BA5C83CAA1C8}"/>
    <cellStyle name="Calculation 5 4 2 4" xfId="13050" xr:uid="{EF6EFEE7-BE9B-4B7B-B10F-F1B41706D6DC}"/>
    <cellStyle name="Calculation 5 4 2 5" xfId="8221" xr:uid="{FE1B59D6-EF06-4C2F-9227-3288CD127EFE}"/>
    <cellStyle name="Calculation 5 4 2 6" xfId="16064" xr:uid="{792B6DD0-8D26-4F5E-860A-D216CEDFAFB8}"/>
    <cellStyle name="Calculation 5 4 2 7" xfId="17593" xr:uid="{6B6860CA-4647-4B63-95AE-233913D039CC}"/>
    <cellStyle name="Calculation 5 4 2 8" xfId="18901" xr:uid="{18E880E3-76B8-4A91-91D9-86FBF4592DBE}"/>
    <cellStyle name="Calculation 5 4 2 9" xfId="10219" xr:uid="{A00F3BED-9734-4B78-841A-3193EFCE1911}"/>
    <cellStyle name="Calculation 5 4 3" xfId="6403" xr:uid="{00000000-0005-0000-0000-00000D020000}"/>
    <cellStyle name="Calculation 5 4 4" xfId="10077" xr:uid="{2A01E846-C7C6-4CD9-8365-CD5EA437505D}"/>
    <cellStyle name="Calculation 5 4 5" xfId="10682" xr:uid="{B72B6EF0-E359-4AA6-8783-0CDBB7266005}"/>
    <cellStyle name="Calculation 5 4 6" xfId="14788" xr:uid="{9C2DD017-9244-4890-92DD-0C76E0C9A131}"/>
    <cellStyle name="Calculation 5 4 7" xfId="8503" xr:uid="{64CC4E35-1451-42A9-B7C3-276529FA8EC7}"/>
    <cellStyle name="Calculation 5 4 8" xfId="15406" xr:uid="{ACA8B7FF-4470-4747-9B2D-9283F193FAE3}"/>
    <cellStyle name="Calculation 5 4 9" xfId="17027" xr:uid="{2ECB09CF-9F69-423D-8FAB-742EAB21642A}"/>
    <cellStyle name="Calculation 5 5" xfId="5055" xr:uid="{00000000-0005-0000-0000-00000F020000}"/>
    <cellStyle name="Calculation 5 5 2" xfId="6840" xr:uid="{00000000-0005-0000-0000-00000F020000}"/>
    <cellStyle name="Calculation 5 5 3" xfId="11190" xr:uid="{E4FF79AC-0A51-49DA-BB19-3A8B45063974}"/>
    <cellStyle name="Calculation 5 5 4" xfId="12594" xr:uid="{26FA66D7-AF17-4E8F-9A93-A01CFBA41268}"/>
    <cellStyle name="Calculation 5 5 5" xfId="13608" xr:uid="{104FE90E-EDA8-4F8F-A140-22C757EF4B6F}"/>
    <cellStyle name="Calculation 5 5 6" xfId="15608" xr:uid="{5CB40CBC-A973-4DA1-A69B-FA376C53189A}"/>
    <cellStyle name="Calculation 5 5 7" xfId="17137" xr:uid="{AB8017B4-4FF1-4946-BB50-747AE625ED09}"/>
    <cellStyle name="Calculation 5 5 8" xfId="18445" xr:uid="{2D0346DC-9DD3-4DE1-93D1-1A01D7FF7A02}"/>
    <cellStyle name="Calculation 5 5 9" xfId="8881" xr:uid="{51E69BE8-66D6-410E-8829-92BB65E05287}"/>
    <cellStyle name="Calculation 5 6" xfId="5948" xr:uid="{00000000-0005-0000-0000-0000FE010000}"/>
    <cellStyle name="Calculation 5 7" xfId="9507" xr:uid="{93E5BCD2-9ED8-46D7-90D1-2AE2942E56A7}"/>
    <cellStyle name="Calculation 5 8" xfId="8078" xr:uid="{9BA20006-B39B-41D2-B4CE-26EC1073B6E6}"/>
    <cellStyle name="Calculation 5 9" xfId="14128" xr:uid="{A393CF9A-6B06-4908-A160-CF9C2FD1C0C2}"/>
    <cellStyle name="Calculation 6" xfId="3245" xr:uid="{00000000-0005-0000-0000-000010020000}"/>
    <cellStyle name="Calculation 6 10" xfId="18038" xr:uid="{B001C549-9536-4FA4-BD0D-88B8CCE2C230}"/>
    <cellStyle name="Calculation 6 2" xfId="5034" xr:uid="{00000000-0005-0000-0000-000011020000}"/>
    <cellStyle name="Calculation 6 2 2" xfId="6819" xr:uid="{00000000-0005-0000-0000-000011020000}"/>
    <cellStyle name="Calculation 6 2 3" xfId="11169" xr:uid="{1773E599-D3D6-4C6A-96B9-F29B851955C8}"/>
    <cellStyle name="Calculation 6 2 4" xfId="12573" xr:uid="{3C1C7F88-AAD7-453C-9B15-27F6E456A6A6}"/>
    <cellStyle name="Calculation 6 2 5" xfId="14665" xr:uid="{569C59DC-0067-4A03-8012-32D4701425D1}"/>
    <cellStyle name="Calculation 6 2 6" xfId="15587" xr:uid="{188AD28D-B578-4B0B-A1F8-2143E2E87A19}"/>
    <cellStyle name="Calculation 6 2 7" xfId="17116" xr:uid="{709A07F9-BAD9-4C12-A5D0-588CE64F8F0C}"/>
    <cellStyle name="Calculation 6 2 8" xfId="18424" xr:uid="{AB916F61-DE47-44C8-8799-E20706249488}"/>
    <cellStyle name="Calculation 6 2 9" xfId="7763" xr:uid="{F625702D-D4EC-4B2A-97D1-F867DD7BFE14}"/>
    <cellStyle name="Calculation 6 3" xfId="5927" xr:uid="{00000000-0005-0000-0000-000010020000}"/>
    <cellStyle name="Calculation 6 4" xfId="9481" xr:uid="{5793D376-CE16-47B2-A90C-AAE995246BF7}"/>
    <cellStyle name="Calculation 6 5" xfId="8102" xr:uid="{EC7179F3-2A28-4FC0-B2AD-F6867A04548D}"/>
    <cellStyle name="Calculation 6 6" xfId="13601" xr:uid="{7F3E97AA-CD46-4F81-95E1-086CA50009B7}"/>
    <cellStyle name="Calculation 6 7" xfId="14550" xr:uid="{B1E429B3-18E3-496E-B315-FBAD37207A30}"/>
    <cellStyle name="Calculation 6 8" xfId="8784" xr:uid="{70FA8E35-D868-471D-B15B-0174FF091B02}"/>
    <cellStyle name="Calculation 6 9" xfId="9384" xr:uid="{9A8D1165-E008-4044-BF9B-1AA831A4DAC5}"/>
    <cellStyle name="Check Cell" xfId="20" builtinId="23" customBuiltin="1"/>
    <cellStyle name="Check Cell 2" xfId="149" xr:uid="{00000000-0005-0000-0000-000064000000}"/>
    <cellStyle name="Check Cell 3" xfId="148" xr:uid="{00000000-0005-0000-0000-000065000000}"/>
    <cellStyle name="Comma [0] 10" xfId="1397" xr:uid="{00000000-0005-0000-0000-000015020000}"/>
    <cellStyle name="Comma [0] 10 2" xfId="1398" xr:uid="{00000000-0005-0000-0000-000016020000}"/>
    <cellStyle name="Comma [0] 10 3" xfId="1399" xr:uid="{00000000-0005-0000-0000-000017020000}"/>
    <cellStyle name="Comma [0] 10 3 2" xfId="1400" xr:uid="{00000000-0005-0000-0000-000018020000}"/>
    <cellStyle name="Comma [0] 11" xfId="1401" xr:uid="{00000000-0005-0000-0000-000019020000}"/>
    <cellStyle name="Comma [0] 2" xfId="150" xr:uid="{00000000-0005-0000-0000-000067000000}"/>
    <cellStyle name="Comma [0] 2 2" xfId="366" xr:uid="{00000000-0005-0000-0000-000068000000}"/>
    <cellStyle name="Comma [0] 2 2 2" xfId="1403" xr:uid="{00000000-0005-0000-0000-00001C020000}"/>
    <cellStyle name="Comma [0] 2 2 2 2" xfId="1404" xr:uid="{00000000-0005-0000-0000-00001D020000}"/>
    <cellStyle name="Comma [0] 2 2 2 3" xfId="1405" xr:uid="{00000000-0005-0000-0000-00001E020000}"/>
    <cellStyle name="Comma [0] 2 2 2 3 2" xfId="1406" xr:uid="{00000000-0005-0000-0000-00001F020000}"/>
    <cellStyle name="Comma [0] 2 2 3" xfId="1402" xr:uid="{00000000-0005-0000-0000-00001B020000}"/>
    <cellStyle name="Comma [0] 2 3" xfId="1346" xr:uid="{00000000-0005-0000-0000-00001E000000}"/>
    <cellStyle name="Comma [0] 2 3 2" xfId="1407" xr:uid="{00000000-0005-0000-0000-000021020000}"/>
    <cellStyle name="Comma [0] 2 3 3" xfId="1408" xr:uid="{00000000-0005-0000-0000-000022020000}"/>
    <cellStyle name="Comma [0] 2 3 3 2" xfId="1409" xr:uid="{00000000-0005-0000-0000-000023020000}"/>
    <cellStyle name="Comma [0] 3" xfId="151" xr:uid="{00000000-0005-0000-0000-000069000000}"/>
    <cellStyle name="Comma [0] 3 2" xfId="152" xr:uid="{00000000-0005-0000-0000-00006A000000}"/>
    <cellStyle name="Comma [0] 3 2 2" xfId="368" xr:uid="{00000000-0005-0000-0000-00006B000000}"/>
    <cellStyle name="Comma [0] 3 2 2 2" xfId="1410" xr:uid="{00000000-0005-0000-0000-000027020000}"/>
    <cellStyle name="Comma [0] 3 2 2 3" xfId="1411" xr:uid="{00000000-0005-0000-0000-000028020000}"/>
    <cellStyle name="Comma [0] 3 2 2 3 2" xfId="1412" xr:uid="{00000000-0005-0000-0000-000029020000}"/>
    <cellStyle name="Comma [0] 3 3" xfId="367" xr:uid="{00000000-0005-0000-0000-00006C000000}"/>
    <cellStyle name="Comma [0] 3 3 2" xfId="1413" xr:uid="{00000000-0005-0000-0000-00002B020000}"/>
    <cellStyle name="Comma [0] 3 3 3" xfId="1414" xr:uid="{00000000-0005-0000-0000-00002C020000}"/>
    <cellStyle name="Comma [0] 3 3 3 2" xfId="1415" xr:uid="{00000000-0005-0000-0000-00002D020000}"/>
    <cellStyle name="Comma [0] 3 4" xfId="1347" xr:uid="{00000000-0005-0000-0000-00001F000000}"/>
    <cellStyle name="Comma [0] 3 4 2" xfId="3142" xr:uid="{00000000-0005-0000-0000-00002E020000}"/>
    <cellStyle name="Comma [0] 4" xfId="153" xr:uid="{00000000-0005-0000-0000-00006D000000}"/>
    <cellStyle name="Comma [0] 4 2" xfId="369" xr:uid="{00000000-0005-0000-0000-00006E000000}"/>
    <cellStyle name="Comma [0] 4 2 2" xfId="1418" xr:uid="{00000000-0005-0000-0000-000031020000}"/>
    <cellStyle name="Comma [0] 4 2 2 2" xfId="1419" xr:uid="{00000000-0005-0000-0000-000032020000}"/>
    <cellStyle name="Comma [0] 4 2 2 3" xfId="1420" xr:uid="{00000000-0005-0000-0000-000033020000}"/>
    <cellStyle name="Comma [0] 4 2 2 3 2" xfId="1421" xr:uid="{00000000-0005-0000-0000-000034020000}"/>
    <cellStyle name="Comma [0] 4 2 3" xfId="1417" xr:uid="{00000000-0005-0000-0000-000030020000}"/>
    <cellStyle name="Comma [0] 4 3" xfId="1422" xr:uid="{00000000-0005-0000-0000-000035020000}"/>
    <cellStyle name="Comma [0] 4 3 2" xfId="1423" xr:uid="{00000000-0005-0000-0000-000036020000}"/>
    <cellStyle name="Comma [0] 4 3 3" xfId="1424" xr:uid="{00000000-0005-0000-0000-000037020000}"/>
    <cellStyle name="Comma [0] 4 3 3 2" xfId="1425" xr:uid="{00000000-0005-0000-0000-000038020000}"/>
    <cellStyle name="Comma [0] 4 4" xfId="1416" xr:uid="{00000000-0005-0000-0000-00002F020000}"/>
    <cellStyle name="Comma [0] 5" xfId="1426" xr:uid="{00000000-0005-0000-0000-000039020000}"/>
    <cellStyle name="Comma [0] 5 2" xfId="1427" xr:uid="{00000000-0005-0000-0000-00003A020000}"/>
    <cellStyle name="Comma [0] 5 2 2" xfId="1428" xr:uid="{00000000-0005-0000-0000-00003B020000}"/>
    <cellStyle name="Comma [0] 5 2 2 2" xfId="1429" xr:uid="{00000000-0005-0000-0000-00003C020000}"/>
    <cellStyle name="Comma [0] 5 2 2 3" xfId="1430" xr:uid="{00000000-0005-0000-0000-00003D020000}"/>
    <cellStyle name="Comma [0] 5 2 2 3 2" xfId="1431" xr:uid="{00000000-0005-0000-0000-00003E020000}"/>
    <cellStyle name="Comma [0] 5 3" xfId="1432" xr:uid="{00000000-0005-0000-0000-00003F020000}"/>
    <cellStyle name="Comma [0] 5 3 2" xfId="1433" xr:uid="{00000000-0005-0000-0000-000040020000}"/>
    <cellStyle name="Comma [0] 5 3 3" xfId="1434" xr:uid="{00000000-0005-0000-0000-000041020000}"/>
    <cellStyle name="Comma [0] 5 3 3 2" xfId="1435" xr:uid="{00000000-0005-0000-0000-000042020000}"/>
    <cellStyle name="Comma [0] 6" xfId="1436" xr:uid="{00000000-0005-0000-0000-000043020000}"/>
    <cellStyle name="Comma [0] 6 2" xfId="1437" xr:uid="{00000000-0005-0000-0000-000044020000}"/>
    <cellStyle name="Comma [0] 6 2 2" xfId="1438" xr:uid="{00000000-0005-0000-0000-000045020000}"/>
    <cellStyle name="Comma [0] 6 2 2 2" xfId="1439" xr:uid="{00000000-0005-0000-0000-000046020000}"/>
    <cellStyle name="Comma [0] 6 2 2 3" xfId="1440" xr:uid="{00000000-0005-0000-0000-000047020000}"/>
    <cellStyle name="Comma [0] 6 2 2 3 2" xfId="1441" xr:uid="{00000000-0005-0000-0000-000048020000}"/>
    <cellStyle name="Comma [0] 6 3" xfId="1442" xr:uid="{00000000-0005-0000-0000-000049020000}"/>
    <cellStyle name="Comma [0] 6 3 2" xfId="1443" xr:uid="{00000000-0005-0000-0000-00004A020000}"/>
    <cellStyle name="Comma [0] 6 3 3" xfId="1444" xr:uid="{00000000-0005-0000-0000-00004B020000}"/>
    <cellStyle name="Comma [0] 6 3 3 2" xfId="1445" xr:uid="{00000000-0005-0000-0000-00004C020000}"/>
    <cellStyle name="Comma [0] 7" xfId="1446" xr:uid="{00000000-0005-0000-0000-00004D020000}"/>
    <cellStyle name="Comma [0] 7 2" xfId="1447" xr:uid="{00000000-0005-0000-0000-00004E020000}"/>
    <cellStyle name="Comma [0] 7 2 2" xfId="1448" xr:uid="{00000000-0005-0000-0000-00004F020000}"/>
    <cellStyle name="Comma [0] 7 2 2 2" xfId="1449" xr:uid="{00000000-0005-0000-0000-000050020000}"/>
    <cellStyle name="Comma [0] 7 2 2 2 2" xfId="1450" xr:uid="{00000000-0005-0000-0000-000051020000}"/>
    <cellStyle name="Comma [0] 7 2 2 2 3" xfId="1451" xr:uid="{00000000-0005-0000-0000-000052020000}"/>
    <cellStyle name="Comma [0] 7 2 2 2 3 2" xfId="1452" xr:uid="{00000000-0005-0000-0000-000053020000}"/>
    <cellStyle name="Comma [0] 7 2 3" xfId="1453" xr:uid="{00000000-0005-0000-0000-000054020000}"/>
    <cellStyle name="Comma [0] 7 2 3 2" xfId="1454" xr:uid="{00000000-0005-0000-0000-000055020000}"/>
    <cellStyle name="Comma [0] 7 2 3 3" xfId="1455" xr:uid="{00000000-0005-0000-0000-000056020000}"/>
    <cellStyle name="Comma [0] 7 2 3 3 2" xfId="1456" xr:uid="{00000000-0005-0000-0000-000057020000}"/>
    <cellStyle name="Comma [0] 7 3" xfId="1457" xr:uid="{00000000-0005-0000-0000-000058020000}"/>
    <cellStyle name="Comma [0] 7 3 2" xfId="1458" xr:uid="{00000000-0005-0000-0000-000059020000}"/>
    <cellStyle name="Comma [0] 7 3 2 2" xfId="1459" xr:uid="{00000000-0005-0000-0000-00005A020000}"/>
    <cellStyle name="Comma [0] 7 3 2 3" xfId="1460" xr:uid="{00000000-0005-0000-0000-00005B020000}"/>
    <cellStyle name="Comma [0] 7 3 2 3 2" xfId="1461" xr:uid="{00000000-0005-0000-0000-00005C020000}"/>
    <cellStyle name="Comma [0] 7 4" xfId="1462" xr:uid="{00000000-0005-0000-0000-00005D020000}"/>
    <cellStyle name="Comma [0] 7 4 2" xfId="1463" xr:uid="{00000000-0005-0000-0000-00005E020000}"/>
    <cellStyle name="Comma [0] 7 4 3" xfId="1464" xr:uid="{00000000-0005-0000-0000-00005F020000}"/>
    <cellStyle name="Comma [0] 7 4 3 2" xfId="1465" xr:uid="{00000000-0005-0000-0000-000060020000}"/>
    <cellStyle name="Comma [0] 8" xfId="1466" xr:uid="{00000000-0005-0000-0000-000061020000}"/>
    <cellStyle name="Comma [0] 8 2" xfId="1467" xr:uid="{00000000-0005-0000-0000-000062020000}"/>
    <cellStyle name="Comma [0] 8 2 2" xfId="1468" xr:uid="{00000000-0005-0000-0000-000063020000}"/>
    <cellStyle name="Comma [0] 8 2 2 2" xfId="1469" xr:uid="{00000000-0005-0000-0000-000064020000}"/>
    <cellStyle name="Comma [0] 8 2 2 3" xfId="1470" xr:uid="{00000000-0005-0000-0000-000065020000}"/>
    <cellStyle name="Comma [0] 8 2 2 3 2" xfId="1471" xr:uid="{00000000-0005-0000-0000-000066020000}"/>
    <cellStyle name="Comma [0] 8 3" xfId="1472" xr:uid="{00000000-0005-0000-0000-000067020000}"/>
    <cellStyle name="Comma [0] 8 3 2" xfId="1473" xr:uid="{00000000-0005-0000-0000-000068020000}"/>
    <cellStyle name="Comma [0] 8 3 3" xfId="1474" xr:uid="{00000000-0005-0000-0000-000069020000}"/>
    <cellStyle name="Comma [0] 8 3 3 2" xfId="1475" xr:uid="{00000000-0005-0000-0000-00006A020000}"/>
    <cellStyle name="Comma [0] 9" xfId="1476" xr:uid="{00000000-0005-0000-0000-00006B020000}"/>
    <cellStyle name="Comma [0] 9 2" xfId="1477" xr:uid="{00000000-0005-0000-0000-00006C020000}"/>
    <cellStyle name="Comma [0] 9 2 2" xfId="1478" xr:uid="{00000000-0005-0000-0000-00006D020000}"/>
    <cellStyle name="Comma [0] 9 2 3" xfId="1479" xr:uid="{00000000-0005-0000-0000-00006E020000}"/>
    <cellStyle name="Comma [0] 9 2 3 2" xfId="1480" xr:uid="{00000000-0005-0000-0000-00006F020000}"/>
    <cellStyle name="Comma 10" xfId="881" xr:uid="{00000000-0005-0000-0000-00006F000000}"/>
    <cellStyle name="Comma 10 2" xfId="3143" xr:uid="{00000000-0005-0000-0000-000070020000}"/>
    <cellStyle name="Comma 100" xfId="1229" xr:uid="{00000000-0005-0000-0000-000070000000}"/>
    <cellStyle name="Comma 101" xfId="1232" xr:uid="{00000000-0005-0000-0000-000071000000}"/>
    <cellStyle name="Comma 102" xfId="1231" xr:uid="{00000000-0005-0000-0000-000072000000}"/>
    <cellStyle name="Comma 103" xfId="1281" xr:uid="{00000000-0005-0000-0000-000073000000}"/>
    <cellStyle name="Comma 104" xfId="1284" xr:uid="{00000000-0005-0000-0000-000074000000}"/>
    <cellStyle name="Comma 105" xfId="1282" xr:uid="{00000000-0005-0000-0000-000075000000}"/>
    <cellStyle name="Comma 106" xfId="1287" xr:uid="{00000000-0005-0000-0000-000076000000}"/>
    <cellStyle name="Comma 107" xfId="1283" xr:uid="{00000000-0005-0000-0000-000077000000}"/>
    <cellStyle name="Comma 108" xfId="1292" xr:uid="{00000000-0005-0000-0000-000078000000}"/>
    <cellStyle name="Comma 109" xfId="1296" xr:uid="{00000000-0005-0000-0000-000079000000}"/>
    <cellStyle name="Comma 11" xfId="946" xr:uid="{00000000-0005-0000-0000-00007A000000}"/>
    <cellStyle name="Comma 11 2" xfId="3144" xr:uid="{00000000-0005-0000-0000-000071020000}"/>
    <cellStyle name="Comma 110" xfId="1297" xr:uid="{00000000-0005-0000-0000-00007B000000}"/>
    <cellStyle name="Comma 111" xfId="1298" xr:uid="{00000000-0005-0000-0000-00007C000000}"/>
    <cellStyle name="Comma 112" xfId="1293" xr:uid="{00000000-0005-0000-0000-00007D000000}"/>
    <cellStyle name="Comma 12" xfId="943" xr:uid="{00000000-0005-0000-0000-00007E000000}"/>
    <cellStyle name="Comma 12 2" xfId="3145" xr:uid="{00000000-0005-0000-0000-000072020000}"/>
    <cellStyle name="Comma 13" xfId="945" xr:uid="{00000000-0005-0000-0000-00007F000000}"/>
    <cellStyle name="Comma 13 2" xfId="3146" xr:uid="{00000000-0005-0000-0000-000073020000}"/>
    <cellStyle name="Comma 14" xfId="941" xr:uid="{00000000-0005-0000-0000-000080000000}"/>
    <cellStyle name="Comma 14 2" xfId="3147" xr:uid="{00000000-0005-0000-0000-000074020000}"/>
    <cellStyle name="Comma 15" xfId="944" xr:uid="{00000000-0005-0000-0000-000081000000}"/>
    <cellStyle name="Comma 15 2" xfId="3148" xr:uid="{00000000-0005-0000-0000-000075020000}"/>
    <cellStyle name="Comma 16" xfId="940" xr:uid="{00000000-0005-0000-0000-000082000000}"/>
    <cellStyle name="Comma 16 2" xfId="3149" xr:uid="{00000000-0005-0000-0000-000076020000}"/>
    <cellStyle name="Comma 17" xfId="1062" xr:uid="{00000000-0005-0000-0000-000083000000}"/>
    <cellStyle name="Comma 17 2" xfId="3150" xr:uid="{00000000-0005-0000-0000-000077020000}"/>
    <cellStyle name="Comma 18" xfId="1071" xr:uid="{00000000-0005-0000-0000-000084000000}"/>
    <cellStyle name="Comma 18 2" xfId="3151" xr:uid="{00000000-0005-0000-0000-000078020000}"/>
    <cellStyle name="Comma 19" xfId="1070" xr:uid="{00000000-0005-0000-0000-000085000000}"/>
    <cellStyle name="Comma 19 2" xfId="3152" xr:uid="{00000000-0005-0000-0000-000079020000}"/>
    <cellStyle name="Comma 2" xfId="5" xr:uid="{00000000-0005-0000-0000-000001000000}"/>
    <cellStyle name="Comma 2 2" xfId="155" xr:uid="{00000000-0005-0000-0000-000087000000}"/>
    <cellStyle name="Comma 2 2 10" xfId="4759" xr:uid="{00000000-0005-0000-0000-00007C020000}"/>
    <cellStyle name="Comma 2 2 11" xfId="3275" xr:uid="{00000000-0005-0000-0000-00007D020000}"/>
    <cellStyle name="Comma 2 2 12" xfId="1482" xr:uid="{00000000-0005-0000-0000-00007B020000}"/>
    <cellStyle name="Comma 2 2 13" xfId="20045" xr:uid="{91EFD0C4-F04C-4593-8D6A-8A53713951B6}"/>
    <cellStyle name="Comma 2 2 2" xfId="371" xr:uid="{00000000-0005-0000-0000-000088000000}"/>
    <cellStyle name="Comma 2 2 2 10" xfId="3326" xr:uid="{00000000-0005-0000-0000-00007F020000}"/>
    <cellStyle name="Comma 2 2 2 11" xfId="1483" xr:uid="{00000000-0005-0000-0000-00007E020000}"/>
    <cellStyle name="Comma 2 2 2 12" xfId="20062" xr:uid="{1F21A123-251B-42EF-A415-5875ADCA7F31}"/>
    <cellStyle name="Comma 2 2 2 2" xfId="1484" xr:uid="{00000000-0005-0000-0000-000080020000}"/>
    <cellStyle name="Comma 2 2 2 2 2" xfId="3564" xr:uid="{00000000-0005-0000-0000-000081020000}"/>
    <cellStyle name="Comma 2 2 2 2 2 2" xfId="4165" xr:uid="{00000000-0005-0000-0000-000082020000}"/>
    <cellStyle name="Comma 2 2 2 2 2 2 2" xfId="4495" xr:uid="{00000000-0005-0000-0000-000083020000}"/>
    <cellStyle name="Comma 2 2 2 2 2 2 3" xfId="4713" xr:uid="{00000000-0005-0000-0000-000084020000}"/>
    <cellStyle name="Comma 2 2 2 2 2 2 4" xfId="4931" xr:uid="{00000000-0005-0000-0000-000085020000}"/>
    <cellStyle name="Comma 2 2 2 2 2 3" xfId="4367" xr:uid="{00000000-0005-0000-0000-000086020000}"/>
    <cellStyle name="Comma 2 2 2 2 2 4" xfId="4585" xr:uid="{00000000-0005-0000-0000-000087020000}"/>
    <cellStyle name="Comma 2 2 2 2 2 5" xfId="4803" xr:uid="{00000000-0005-0000-0000-000088020000}"/>
    <cellStyle name="Comma 2 2 2 2 3" xfId="3824" xr:uid="{00000000-0005-0000-0000-000089020000}"/>
    <cellStyle name="Comma 2 2 2 2 3 2" xfId="4428" xr:uid="{00000000-0005-0000-0000-00008A020000}"/>
    <cellStyle name="Comma 2 2 2 2 3 3" xfId="4646" xr:uid="{00000000-0005-0000-0000-00008B020000}"/>
    <cellStyle name="Comma 2 2 2 2 3 4" xfId="4864" xr:uid="{00000000-0005-0000-0000-00008C020000}"/>
    <cellStyle name="Comma 2 2 2 2 4" xfId="4021" xr:uid="{00000000-0005-0000-0000-00008D020000}"/>
    <cellStyle name="Comma 2 2 2 2 4 2" xfId="4470" xr:uid="{00000000-0005-0000-0000-00008E020000}"/>
    <cellStyle name="Comma 2 2 2 2 4 3" xfId="4688" xr:uid="{00000000-0005-0000-0000-00008F020000}"/>
    <cellStyle name="Comma 2 2 2 2 4 4" xfId="4906" xr:uid="{00000000-0005-0000-0000-000090020000}"/>
    <cellStyle name="Comma 2 2 2 2 5" xfId="4342" xr:uid="{00000000-0005-0000-0000-000091020000}"/>
    <cellStyle name="Comma 2 2 2 2 6" xfId="4560" xr:uid="{00000000-0005-0000-0000-000092020000}"/>
    <cellStyle name="Comma 2 2 2 2 7" xfId="4778" xr:uid="{00000000-0005-0000-0000-000093020000}"/>
    <cellStyle name="Comma 2 2 2 2 8" xfId="3416" xr:uid="{00000000-0005-0000-0000-000094020000}"/>
    <cellStyle name="Comma 2 2 2 3" xfId="3424" xr:uid="{00000000-0005-0000-0000-000095020000}"/>
    <cellStyle name="Comma 2 2 2 3 2" xfId="3565" xr:uid="{00000000-0005-0000-0000-000096020000}"/>
    <cellStyle name="Comma 2 2 2 3 2 2" xfId="4166" xr:uid="{00000000-0005-0000-0000-000097020000}"/>
    <cellStyle name="Comma 2 2 2 3 2 2 2" xfId="4496" xr:uid="{00000000-0005-0000-0000-000098020000}"/>
    <cellStyle name="Comma 2 2 2 3 2 2 3" xfId="4714" xr:uid="{00000000-0005-0000-0000-000099020000}"/>
    <cellStyle name="Comma 2 2 2 3 2 2 4" xfId="4932" xr:uid="{00000000-0005-0000-0000-00009A020000}"/>
    <cellStyle name="Comma 2 2 2 3 2 3" xfId="4368" xr:uid="{00000000-0005-0000-0000-00009B020000}"/>
    <cellStyle name="Comma 2 2 2 3 2 4" xfId="4586" xr:uid="{00000000-0005-0000-0000-00009C020000}"/>
    <cellStyle name="Comma 2 2 2 3 2 5" xfId="4804" xr:uid="{00000000-0005-0000-0000-00009D020000}"/>
    <cellStyle name="Comma 2 2 2 3 3" xfId="3832" xr:uid="{00000000-0005-0000-0000-00009E020000}"/>
    <cellStyle name="Comma 2 2 2 3 3 2" xfId="4436" xr:uid="{00000000-0005-0000-0000-00009F020000}"/>
    <cellStyle name="Comma 2 2 2 3 3 3" xfId="4654" xr:uid="{00000000-0005-0000-0000-0000A0020000}"/>
    <cellStyle name="Comma 2 2 2 3 3 4" xfId="4872" xr:uid="{00000000-0005-0000-0000-0000A1020000}"/>
    <cellStyle name="Comma 2 2 2 3 4" xfId="4029" xr:uid="{00000000-0005-0000-0000-0000A2020000}"/>
    <cellStyle name="Comma 2 2 2 3 4 2" xfId="4478" xr:uid="{00000000-0005-0000-0000-0000A3020000}"/>
    <cellStyle name="Comma 2 2 2 3 4 3" xfId="4696" xr:uid="{00000000-0005-0000-0000-0000A4020000}"/>
    <cellStyle name="Comma 2 2 2 3 4 4" xfId="4914" xr:uid="{00000000-0005-0000-0000-0000A5020000}"/>
    <cellStyle name="Comma 2 2 2 3 5" xfId="4350" xr:uid="{00000000-0005-0000-0000-0000A6020000}"/>
    <cellStyle name="Comma 2 2 2 3 6" xfId="4568" xr:uid="{00000000-0005-0000-0000-0000A7020000}"/>
    <cellStyle name="Comma 2 2 2 3 7" xfId="4786" xr:uid="{00000000-0005-0000-0000-0000A8020000}"/>
    <cellStyle name="Comma 2 2 2 4" xfId="3563" xr:uid="{00000000-0005-0000-0000-0000A9020000}"/>
    <cellStyle name="Comma 2 2 2 4 2" xfId="4164" xr:uid="{00000000-0005-0000-0000-0000AA020000}"/>
    <cellStyle name="Comma 2 2 2 4 2 2" xfId="4494" xr:uid="{00000000-0005-0000-0000-0000AB020000}"/>
    <cellStyle name="Comma 2 2 2 4 2 3" xfId="4712" xr:uid="{00000000-0005-0000-0000-0000AC020000}"/>
    <cellStyle name="Comma 2 2 2 4 2 4" xfId="4930" xr:uid="{00000000-0005-0000-0000-0000AD020000}"/>
    <cellStyle name="Comma 2 2 2 4 3" xfId="4366" xr:uid="{00000000-0005-0000-0000-0000AE020000}"/>
    <cellStyle name="Comma 2 2 2 4 4" xfId="4584" xr:uid="{00000000-0005-0000-0000-0000AF020000}"/>
    <cellStyle name="Comma 2 2 2 4 5" xfId="4802" xr:uid="{00000000-0005-0000-0000-0000B0020000}"/>
    <cellStyle name="Comma 2 2 2 5" xfId="3752" xr:uid="{00000000-0005-0000-0000-0000B1020000}"/>
    <cellStyle name="Comma 2 2 2 5 2" xfId="4414" xr:uid="{00000000-0005-0000-0000-0000B2020000}"/>
    <cellStyle name="Comma 2 2 2 5 3" xfId="4632" xr:uid="{00000000-0005-0000-0000-0000B3020000}"/>
    <cellStyle name="Comma 2 2 2 5 4" xfId="4850" xr:uid="{00000000-0005-0000-0000-0000B4020000}"/>
    <cellStyle name="Comma 2 2 2 6" xfId="3929" xr:uid="{00000000-0005-0000-0000-0000B5020000}"/>
    <cellStyle name="Comma 2 2 2 6 2" xfId="4456" xr:uid="{00000000-0005-0000-0000-0000B6020000}"/>
    <cellStyle name="Comma 2 2 2 6 3" xfId="4674" xr:uid="{00000000-0005-0000-0000-0000B7020000}"/>
    <cellStyle name="Comma 2 2 2 6 4" xfId="4892" xr:uid="{00000000-0005-0000-0000-0000B8020000}"/>
    <cellStyle name="Comma 2 2 2 7" xfId="4328" xr:uid="{00000000-0005-0000-0000-0000B9020000}"/>
    <cellStyle name="Comma 2 2 2 8" xfId="4546" xr:uid="{00000000-0005-0000-0000-0000BA020000}"/>
    <cellStyle name="Comma 2 2 2 9" xfId="4764" xr:uid="{00000000-0005-0000-0000-0000BB020000}"/>
    <cellStyle name="Comma 2 2 3" xfId="1485" xr:uid="{00000000-0005-0000-0000-0000BC020000}"/>
    <cellStyle name="Comma 2 2 3 2" xfId="3566" xr:uid="{00000000-0005-0000-0000-0000BD020000}"/>
    <cellStyle name="Comma 2 2 3 2 2" xfId="4167" xr:uid="{00000000-0005-0000-0000-0000BE020000}"/>
    <cellStyle name="Comma 2 2 3 2 2 2" xfId="4497" xr:uid="{00000000-0005-0000-0000-0000BF020000}"/>
    <cellStyle name="Comma 2 2 3 2 2 3" xfId="4715" xr:uid="{00000000-0005-0000-0000-0000C0020000}"/>
    <cellStyle name="Comma 2 2 3 2 2 4" xfId="4933" xr:uid="{00000000-0005-0000-0000-0000C1020000}"/>
    <cellStyle name="Comma 2 2 3 2 3" xfId="4369" xr:uid="{00000000-0005-0000-0000-0000C2020000}"/>
    <cellStyle name="Comma 2 2 3 2 4" xfId="4587" xr:uid="{00000000-0005-0000-0000-0000C3020000}"/>
    <cellStyle name="Comma 2 2 3 2 5" xfId="4805" xr:uid="{00000000-0005-0000-0000-0000C4020000}"/>
    <cellStyle name="Comma 2 2 3 3" xfId="3786" xr:uid="{00000000-0005-0000-0000-0000C5020000}"/>
    <cellStyle name="Comma 2 2 3 3 2" xfId="4423" xr:uid="{00000000-0005-0000-0000-0000C6020000}"/>
    <cellStyle name="Comma 2 2 3 3 3" xfId="4641" xr:uid="{00000000-0005-0000-0000-0000C7020000}"/>
    <cellStyle name="Comma 2 2 3 3 4" xfId="4859" xr:uid="{00000000-0005-0000-0000-0000C8020000}"/>
    <cellStyle name="Comma 2 2 3 4" xfId="3963" xr:uid="{00000000-0005-0000-0000-0000C9020000}"/>
    <cellStyle name="Comma 2 2 3 4 2" xfId="4465" xr:uid="{00000000-0005-0000-0000-0000CA020000}"/>
    <cellStyle name="Comma 2 2 3 4 3" xfId="4683" xr:uid="{00000000-0005-0000-0000-0000CB020000}"/>
    <cellStyle name="Comma 2 2 3 4 4" xfId="4901" xr:uid="{00000000-0005-0000-0000-0000CC020000}"/>
    <cellStyle name="Comma 2 2 3 5" xfId="4337" xr:uid="{00000000-0005-0000-0000-0000CD020000}"/>
    <cellStyle name="Comma 2 2 3 6" xfId="4555" xr:uid="{00000000-0005-0000-0000-0000CE020000}"/>
    <cellStyle name="Comma 2 2 3 7" xfId="4773" xr:uid="{00000000-0005-0000-0000-0000CF020000}"/>
    <cellStyle name="Comma 2 2 3 8" xfId="3358" xr:uid="{00000000-0005-0000-0000-0000D0020000}"/>
    <cellStyle name="Comma 2 2 4" xfId="3423" xr:uid="{00000000-0005-0000-0000-0000D1020000}"/>
    <cellStyle name="Comma 2 2 4 2" xfId="3567" xr:uid="{00000000-0005-0000-0000-0000D2020000}"/>
    <cellStyle name="Comma 2 2 4 2 2" xfId="4168" xr:uid="{00000000-0005-0000-0000-0000D3020000}"/>
    <cellStyle name="Comma 2 2 4 2 2 2" xfId="4498" xr:uid="{00000000-0005-0000-0000-0000D4020000}"/>
    <cellStyle name="Comma 2 2 4 2 2 3" xfId="4716" xr:uid="{00000000-0005-0000-0000-0000D5020000}"/>
    <cellStyle name="Comma 2 2 4 2 2 4" xfId="4934" xr:uid="{00000000-0005-0000-0000-0000D6020000}"/>
    <cellStyle name="Comma 2 2 4 2 3" xfId="4370" xr:uid="{00000000-0005-0000-0000-0000D7020000}"/>
    <cellStyle name="Comma 2 2 4 2 4" xfId="4588" xr:uid="{00000000-0005-0000-0000-0000D8020000}"/>
    <cellStyle name="Comma 2 2 4 2 5" xfId="4806" xr:uid="{00000000-0005-0000-0000-0000D9020000}"/>
    <cellStyle name="Comma 2 2 4 3" xfId="3831" xr:uid="{00000000-0005-0000-0000-0000DA020000}"/>
    <cellStyle name="Comma 2 2 4 3 2" xfId="4435" xr:uid="{00000000-0005-0000-0000-0000DB020000}"/>
    <cellStyle name="Comma 2 2 4 3 3" xfId="4653" xr:uid="{00000000-0005-0000-0000-0000DC020000}"/>
    <cellStyle name="Comma 2 2 4 3 4" xfId="4871" xr:uid="{00000000-0005-0000-0000-0000DD020000}"/>
    <cellStyle name="Comma 2 2 4 4" xfId="4028" xr:uid="{00000000-0005-0000-0000-0000DE020000}"/>
    <cellStyle name="Comma 2 2 4 4 2" xfId="4477" xr:uid="{00000000-0005-0000-0000-0000DF020000}"/>
    <cellStyle name="Comma 2 2 4 4 3" xfId="4695" xr:uid="{00000000-0005-0000-0000-0000E0020000}"/>
    <cellStyle name="Comma 2 2 4 4 4" xfId="4913" xr:uid="{00000000-0005-0000-0000-0000E1020000}"/>
    <cellStyle name="Comma 2 2 4 5" xfId="4349" xr:uid="{00000000-0005-0000-0000-0000E2020000}"/>
    <cellStyle name="Comma 2 2 4 6" xfId="4567" xr:uid="{00000000-0005-0000-0000-0000E3020000}"/>
    <cellStyle name="Comma 2 2 4 7" xfId="4785" xr:uid="{00000000-0005-0000-0000-0000E4020000}"/>
    <cellStyle name="Comma 2 2 5" xfId="3562" xr:uid="{00000000-0005-0000-0000-0000E5020000}"/>
    <cellStyle name="Comma 2 2 5 2" xfId="4163" xr:uid="{00000000-0005-0000-0000-0000E6020000}"/>
    <cellStyle name="Comma 2 2 5 2 2" xfId="4493" xr:uid="{00000000-0005-0000-0000-0000E7020000}"/>
    <cellStyle name="Comma 2 2 5 2 3" xfId="4711" xr:uid="{00000000-0005-0000-0000-0000E8020000}"/>
    <cellStyle name="Comma 2 2 5 2 4" xfId="4929" xr:uid="{00000000-0005-0000-0000-0000E9020000}"/>
    <cellStyle name="Comma 2 2 5 3" xfId="4365" xr:uid="{00000000-0005-0000-0000-0000EA020000}"/>
    <cellStyle name="Comma 2 2 5 4" xfId="4583" xr:uid="{00000000-0005-0000-0000-0000EB020000}"/>
    <cellStyle name="Comma 2 2 5 5" xfId="4801" xr:uid="{00000000-0005-0000-0000-0000EC020000}"/>
    <cellStyle name="Comma 2 2 6" xfId="3730" xr:uid="{00000000-0005-0000-0000-0000ED020000}"/>
    <cellStyle name="Comma 2 2 6 2" xfId="4409" xr:uid="{00000000-0005-0000-0000-0000EE020000}"/>
    <cellStyle name="Comma 2 2 6 3" xfId="4627" xr:uid="{00000000-0005-0000-0000-0000EF020000}"/>
    <cellStyle name="Comma 2 2 6 4" xfId="4845" xr:uid="{00000000-0005-0000-0000-0000F0020000}"/>
    <cellStyle name="Comma 2 2 7" xfId="3871" xr:uid="{00000000-0005-0000-0000-0000F1020000}"/>
    <cellStyle name="Comma 2 2 7 2" xfId="4451" xr:uid="{00000000-0005-0000-0000-0000F2020000}"/>
    <cellStyle name="Comma 2 2 7 3" xfId="4669" xr:uid="{00000000-0005-0000-0000-0000F3020000}"/>
    <cellStyle name="Comma 2 2 7 4" xfId="4887" xr:uid="{00000000-0005-0000-0000-0000F4020000}"/>
    <cellStyle name="Comma 2 2 8" xfId="4323" xr:uid="{00000000-0005-0000-0000-0000F5020000}"/>
    <cellStyle name="Comma 2 2 9" xfId="4541" xr:uid="{00000000-0005-0000-0000-0000F6020000}"/>
    <cellStyle name="Comma 2 3" xfId="154" xr:uid="{00000000-0005-0000-0000-000089000000}"/>
    <cellStyle name="Comma 2 3 10" xfId="4758" xr:uid="{00000000-0005-0000-0000-0000F8020000}"/>
    <cellStyle name="Comma 2 3 11" xfId="3274" xr:uid="{00000000-0005-0000-0000-0000F9020000}"/>
    <cellStyle name="Comma 2 3 12" xfId="20044" xr:uid="{7E24F43D-B034-44F1-86D5-99D81ACB0627}"/>
    <cellStyle name="Comma 2 3 2" xfId="3327" xr:uid="{00000000-0005-0000-0000-0000FA020000}"/>
    <cellStyle name="Comma 2 3 2 10" xfId="20061" xr:uid="{21545C37-1A18-4C6E-94A2-D082B2A437A9}"/>
    <cellStyle name="Comma 2 3 2 2" xfId="3417" xr:uid="{00000000-0005-0000-0000-0000FB020000}"/>
    <cellStyle name="Comma 2 3 2 2 2" xfId="3570" xr:uid="{00000000-0005-0000-0000-0000FC020000}"/>
    <cellStyle name="Comma 2 3 2 2 2 2" xfId="4171" xr:uid="{00000000-0005-0000-0000-0000FD020000}"/>
    <cellStyle name="Comma 2 3 2 2 2 2 2" xfId="4501" xr:uid="{00000000-0005-0000-0000-0000FE020000}"/>
    <cellStyle name="Comma 2 3 2 2 2 2 3" xfId="4719" xr:uid="{00000000-0005-0000-0000-0000FF020000}"/>
    <cellStyle name="Comma 2 3 2 2 2 2 4" xfId="4937" xr:uid="{00000000-0005-0000-0000-000000030000}"/>
    <cellStyle name="Comma 2 3 2 2 2 3" xfId="4373" xr:uid="{00000000-0005-0000-0000-000001030000}"/>
    <cellStyle name="Comma 2 3 2 2 2 4" xfId="4591" xr:uid="{00000000-0005-0000-0000-000002030000}"/>
    <cellStyle name="Comma 2 3 2 2 2 5" xfId="4809" xr:uid="{00000000-0005-0000-0000-000003030000}"/>
    <cellStyle name="Comma 2 3 2 2 3" xfId="3825" xr:uid="{00000000-0005-0000-0000-000004030000}"/>
    <cellStyle name="Comma 2 3 2 2 3 2" xfId="4429" xr:uid="{00000000-0005-0000-0000-000005030000}"/>
    <cellStyle name="Comma 2 3 2 2 3 3" xfId="4647" xr:uid="{00000000-0005-0000-0000-000006030000}"/>
    <cellStyle name="Comma 2 3 2 2 3 4" xfId="4865" xr:uid="{00000000-0005-0000-0000-000007030000}"/>
    <cellStyle name="Comma 2 3 2 2 4" xfId="4022" xr:uid="{00000000-0005-0000-0000-000008030000}"/>
    <cellStyle name="Comma 2 3 2 2 4 2" xfId="4471" xr:uid="{00000000-0005-0000-0000-000009030000}"/>
    <cellStyle name="Comma 2 3 2 2 4 3" xfId="4689" xr:uid="{00000000-0005-0000-0000-00000A030000}"/>
    <cellStyle name="Comma 2 3 2 2 4 4" xfId="4907" xr:uid="{00000000-0005-0000-0000-00000B030000}"/>
    <cellStyle name="Comma 2 3 2 2 5" xfId="4343" xr:uid="{00000000-0005-0000-0000-00000C030000}"/>
    <cellStyle name="Comma 2 3 2 2 6" xfId="4561" xr:uid="{00000000-0005-0000-0000-00000D030000}"/>
    <cellStyle name="Comma 2 3 2 2 7" xfId="4779" xr:uid="{00000000-0005-0000-0000-00000E030000}"/>
    <cellStyle name="Comma 2 3 2 3" xfId="3426" xr:uid="{00000000-0005-0000-0000-00000F030000}"/>
    <cellStyle name="Comma 2 3 2 3 2" xfId="3571" xr:uid="{00000000-0005-0000-0000-000010030000}"/>
    <cellStyle name="Comma 2 3 2 3 2 2" xfId="4172" xr:uid="{00000000-0005-0000-0000-000011030000}"/>
    <cellStyle name="Comma 2 3 2 3 2 2 2" xfId="4502" xr:uid="{00000000-0005-0000-0000-000012030000}"/>
    <cellStyle name="Comma 2 3 2 3 2 2 3" xfId="4720" xr:uid="{00000000-0005-0000-0000-000013030000}"/>
    <cellStyle name="Comma 2 3 2 3 2 2 4" xfId="4938" xr:uid="{00000000-0005-0000-0000-000014030000}"/>
    <cellStyle name="Comma 2 3 2 3 2 3" xfId="4374" xr:uid="{00000000-0005-0000-0000-000015030000}"/>
    <cellStyle name="Comma 2 3 2 3 2 4" xfId="4592" xr:uid="{00000000-0005-0000-0000-000016030000}"/>
    <cellStyle name="Comma 2 3 2 3 2 5" xfId="4810" xr:uid="{00000000-0005-0000-0000-000017030000}"/>
    <cellStyle name="Comma 2 3 2 3 3" xfId="3834" xr:uid="{00000000-0005-0000-0000-000018030000}"/>
    <cellStyle name="Comma 2 3 2 3 3 2" xfId="4438" xr:uid="{00000000-0005-0000-0000-000019030000}"/>
    <cellStyle name="Comma 2 3 2 3 3 3" xfId="4656" xr:uid="{00000000-0005-0000-0000-00001A030000}"/>
    <cellStyle name="Comma 2 3 2 3 3 4" xfId="4874" xr:uid="{00000000-0005-0000-0000-00001B030000}"/>
    <cellStyle name="Comma 2 3 2 3 4" xfId="4031" xr:uid="{00000000-0005-0000-0000-00001C030000}"/>
    <cellStyle name="Comma 2 3 2 3 4 2" xfId="4480" xr:uid="{00000000-0005-0000-0000-00001D030000}"/>
    <cellStyle name="Comma 2 3 2 3 4 3" xfId="4698" xr:uid="{00000000-0005-0000-0000-00001E030000}"/>
    <cellStyle name="Comma 2 3 2 3 4 4" xfId="4916" xr:uid="{00000000-0005-0000-0000-00001F030000}"/>
    <cellStyle name="Comma 2 3 2 3 5" xfId="4352" xr:uid="{00000000-0005-0000-0000-000020030000}"/>
    <cellStyle name="Comma 2 3 2 3 6" xfId="4570" xr:uid="{00000000-0005-0000-0000-000021030000}"/>
    <cellStyle name="Comma 2 3 2 3 7" xfId="4788" xr:uid="{00000000-0005-0000-0000-000022030000}"/>
    <cellStyle name="Comma 2 3 2 4" xfId="3569" xr:uid="{00000000-0005-0000-0000-000023030000}"/>
    <cellStyle name="Comma 2 3 2 4 2" xfId="4170" xr:uid="{00000000-0005-0000-0000-000024030000}"/>
    <cellStyle name="Comma 2 3 2 4 2 2" xfId="4500" xr:uid="{00000000-0005-0000-0000-000025030000}"/>
    <cellStyle name="Comma 2 3 2 4 2 3" xfId="4718" xr:uid="{00000000-0005-0000-0000-000026030000}"/>
    <cellStyle name="Comma 2 3 2 4 2 4" xfId="4936" xr:uid="{00000000-0005-0000-0000-000027030000}"/>
    <cellStyle name="Comma 2 3 2 4 3" xfId="4372" xr:uid="{00000000-0005-0000-0000-000028030000}"/>
    <cellStyle name="Comma 2 3 2 4 4" xfId="4590" xr:uid="{00000000-0005-0000-0000-000029030000}"/>
    <cellStyle name="Comma 2 3 2 4 5" xfId="4808" xr:uid="{00000000-0005-0000-0000-00002A030000}"/>
    <cellStyle name="Comma 2 3 2 5" xfId="3753" xr:uid="{00000000-0005-0000-0000-00002B030000}"/>
    <cellStyle name="Comma 2 3 2 5 2" xfId="4415" xr:uid="{00000000-0005-0000-0000-00002C030000}"/>
    <cellStyle name="Comma 2 3 2 5 3" xfId="4633" xr:uid="{00000000-0005-0000-0000-00002D030000}"/>
    <cellStyle name="Comma 2 3 2 5 4" xfId="4851" xr:uid="{00000000-0005-0000-0000-00002E030000}"/>
    <cellStyle name="Comma 2 3 2 6" xfId="3930" xr:uid="{00000000-0005-0000-0000-00002F030000}"/>
    <cellStyle name="Comma 2 3 2 6 2" xfId="4457" xr:uid="{00000000-0005-0000-0000-000030030000}"/>
    <cellStyle name="Comma 2 3 2 6 3" xfId="4675" xr:uid="{00000000-0005-0000-0000-000031030000}"/>
    <cellStyle name="Comma 2 3 2 6 4" xfId="4893" xr:uid="{00000000-0005-0000-0000-000032030000}"/>
    <cellStyle name="Comma 2 3 2 7" xfId="4329" xr:uid="{00000000-0005-0000-0000-000033030000}"/>
    <cellStyle name="Comma 2 3 2 8" xfId="4547" xr:uid="{00000000-0005-0000-0000-000034030000}"/>
    <cellStyle name="Comma 2 3 2 9" xfId="4765" xr:uid="{00000000-0005-0000-0000-000035030000}"/>
    <cellStyle name="Comma 2 3 3" xfId="3357" xr:uid="{00000000-0005-0000-0000-000036030000}"/>
    <cellStyle name="Comma 2 3 3 2" xfId="3572" xr:uid="{00000000-0005-0000-0000-000037030000}"/>
    <cellStyle name="Comma 2 3 3 2 2" xfId="4173" xr:uid="{00000000-0005-0000-0000-000038030000}"/>
    <cellStyle name="Comma 2 3 3 2 2 2" xfId="4503" xr:uid="{00000000-0005-0000-0000-000039030000}"/>
    <cellStyle name="Comma 2 3 3 2 2 3" xfId="4721" xr:uid="{00000000-0005-0000-0000-00003A030000}"/>
    <cellStyle name="Comma 2 3 3 2 2 4" xfId="4939" xr:uid="{00000000-0005-0000-0000-00003B030000}"/>
    <cellStyle name="Comma 2 3 3 2 3" xfId="4375" xr:uid="{00000000-0005-0000-0000-00003C030000}"/>
    <cellStyle name="Comma 2 3 3 2 4" xfId="4593" xr:uid="{00000000-0005-0000-0000-00003D030000}"/>
    <cellStyle name="Comma 2 3 3 2 5" xfId="4811" xr:uid="{00000000-0005-0000-0000-00003E030000}"/>
    <cellStyle name="Comma 2 3 3 3" xfId="3785" xr:uid="{00000000-0005-0000-0000-00003F030000}"/>
    <cellStyle name="Comma 2 3 3 3 2" xfId="4422" xr:uid="{00000000-0005-0000-0000-000040030000}"/>
    <cellStyle name="Comma 2 3 3 3 3" xfId="4640" xr:uid="{00000000-0005-0000-0000-000041030000}"/>
    <cellStyle name="Comma 2 3 3 3 4" xfId="4858" xr:uid="{00000000-0005-0000-0000-000042030000}"/>
    <cellStyle name="Comma 2 3 3 4" xfId="3962" xr:uid="{00000000-0005-0000-0000-000043030000}"/>
    <cellStyle name="Comma 2 3 3 4 2" xfId="4464" xr:uid="{00000000-0005-0000-0000-000044030000}"/>
    <cellStyle name="Comma 2 3 3 4 3" xfId="4682" xr:uid="{00000000-0005-0000-0000-000045030000}"/>
    <cellStyle name="Comma 2 3 3 4 4" xfId="4900" xr:uid="{00000000-0005-0000-0000-000046030000}"/>
    <cellStyle name="Comma 2 3 3 5" xfId="4336" xr:uid="{00000000-0005-0000-0000-000047030000}"/>
    <cellStyle name="Comma 2 3 3 6" xfId="4554" xr:uid="{00000000-0005-0000-0000-000048030000}"/>
    <cellStyle name="Comma 2 3 3 7" xfId="4772" xr:uid="{00000000-0005-0000-0000-000049030000}"/>
    <cellStyle name="Comma 2 3 4" xfId="3425" xr:uid="{00000000-0005-0000-0000-00004A030000}"/>
    <cellStyle name="Comma 2 3 4 2" xfId="3573" xr:uid="{00000000-0005-0000-0000-00004B030000}"/>
    <cellStyle name="Comma 2 3 4 2 2" xfId="4174" xr:uid="{00000000-0005-0000-0000-00004C030000}"/>
    <cellStyle name="Comma 2 3 4 2 2 2" xfId="4504" xr:uid="{00000000-0005-0000-0000-00004D030000}"/>
    <cellStyle name="Comma 2 3 4 2 2 3" xfId="4722" xr:uid="{00000000-0005-0000-0000-00004E030000}"/>
    <cellStyle name="Comma 2 3 4 2 2 4" xfId="4940" xr:uid="{00000000-0005-0000-0000-00004F030000}"/>
    <cellStyle name="Comma 2 3 4 2 3" xfId="4376" xr:uid="{00000000-0005-0000-0000-000050030000}"/>
    <cellStyle name="Comma 2 3 4 2 4" xfId="4594" xr:uid="{00000000-0005-0000-0000-000051030000}"/>
    <cellStyle name="Comma 2 3 4 2 5" xfId="4812" xr:uid="{00000000-0005-0000-0000-000052030000}"/>
    <cellStyle name="Comma 2 3 4 3" xfId="3833" xr:uid="{00000000-0005-0000-0000-000053030000}"/>
    <cellStyle name="Comma 2 3 4 3 2" xfId="4437" xr:uid="{00000000-0005-0000-0000-000054030000}"/>
    <cellStyle name="Comma 2 3 4 3 3" xfId="4655" xr:uid="{00000000-0005-0000-0000-000055030000}"/>
    <cellStyle name="Comma 2 3 4 3 4" xfId="4873" xr:uid="{00000000-0005-0000-0000-000056030000}"/>
    <cellStyle name="Comma 2 3 4 4" xfId="4030" xr:uid="{00000000-0005-0000-0000-000057030000}"/>
    <cellStyle name="Comma 2 3 4 4 2" xfId="4479" xr:uid="{00000000-0005-0000-0000-000058030000}"/>
    <cellStyle name="Comma 2 3 4 4 3" xfId="4697" xr:uid="{00000000-0005-0000-0000-000059030000}"/>
    <cellStyle name="Comma 2 3 4 4 4" xfId="4915" xr:uid="{00000000-0005-0000-0000-00005A030000}"/>
    <cellStyle name="Comma 2 3 4 5" xfId="4351" xr:uid="{00000000-0005-0000-0000-00005B030000}"/>
    <cellStyle name="Comma 2 3 4 6" xfId="4569" xr:uid="{00000000-0005-0000-0000-00005C030000}"/>
    <cellStyle name="Comma 2 3 4 7" xfId="4787" xr:uid="{00000000-0005-0000-0000-00005D030000}"/>
    <cellStyle name="Comma 2 3 5" xfId="3568" xr:uid="{00000000-0005-0000-0000-00005E030000}"/>
    <cellStyle name="Comma 2 3 5 2" xfId="4169" xr:uid="{00000000-0005-0000-0000-00005F030000}"/>
    <cellStyle name="Comma 2 3 5 2 2" xfId="4499" xr:uid="{00000000-0005-0000-0000-000060030000}"/>
    <cellStyle name="Comma 2 3 5 2 3" xfId="4717" xr:uid="{00000000-0005-0000-0000-000061030000}"/>
    <cellStyle name="Comma 2 3 5 2 4" xfId="4935" xr:uid="{00000000-0005-0000-0000-000062030000}"/>
    <cellStyle name="Comma 2 3 5 3" xfId="4371" xr:uid="{00000000-0005-0000-0000-000063030000}"/>
    <cellStyle name="Comma 2 3 5 4" xfId="4589" xr:uid="{00000000-0005-0000-0000-000064030000}"/>
    <cellStyle name="Comma 2 3 5 5" xfId="4807" xr:uid="{00000000-0005-0000-0000-000065030000}"/>
    <cellStyle name="Comma 2 3 6" xfId="3729" xr:uid="{00000000-0005-0000-0000-000066030000}"/>
    <cellStyle name="Comma 2 3 6 2" xfId="4408" xr:uid="{00000000-0005-0000-0000-000067030000}"/>
    <cellStyle name="Comma 2 3 6 3" xfId="4626" xr:uid="{00000000-0005-0000-0000-000068030000}"/>
    <cellStyle name="Comma 2 3 6 4" xfId="4844" xr:uid="{00000000-0005-0000-0000-000069030000}"/>
    <cellStyle name="Comma 2 3 7" xfId="3870" xr:uid="{00000000-0005-0000-0000-00006A030000}"/>
    <cellStyle name="Comma 2 3 7 2" xfId="4450" xr:uid="{00000000-0005-0000-0000-00006B030000}"/>
    <cellStyle name="Comma 2 3 7 3" xfId="4668" xr:uid="{00000000-0005-0000-0000-00006C030000}"/>
    <cellStyle name="Comma 2 3 7 4" xfId="4886" xr:uid="{00000000-0005-0000-0000-00006D030000}"/>
    <cellStyle name="Comma 2 3 8" xfId="4322" xr:uid="{00000000-0005-0000-0000-00006E030000}"/>
    <cellStyle name="Comma 2 3 9" xfId="4540" xr:uid="{00000000-0005-0000-0000-00006F030000}"/>
    <cellStyle name="Comma 2 4" xfId="370" xr:uid="{00000000-0005-0000-0000-00008A000000}"/>
    <cellStyle name="Comma 2 4 2" xfId="3574" xr:uid="{00000000-0005-0000-0000-000071030000}"/>
    <cellStyle name="Comma 2 4 3" xfId="3153" xr:uid="{00000000-0005-0000-0000-000070030000}"/>
    <cellStyle name="Comma 2 4 4" xfId="20038" xr:uid="{8338FA05-09AC-4E76-9629-F0E3AAE69730}"/>
    <cellStyle name="Comma 2 5" xfId="1321" xr:uid="{00000000-0005-0000-0000-00008B000000}"/>
    <cellStyle name="Comma 2 6" xfId="1481" xr:uid="{00000000-0005-0000-0000-00007A020000}"/>
    <cellStyle name="Comma 20" xfId="1074" xr:uid="{00000000-0005-0000-0000-00008C000000}"/>
    <cellStyle name="Comma 20 2" xfId="3154" xr:uid="{00000000-0005-0000-0000-000072030000}"/>
    <cellStyle name="Comma 21" xfId="1076" xr:uid="{00000000-0005-0000-0000-00008D000000}"/>
    <cellStyle name="Comma 21 2" xfId="3155" xr:uid="{00000000-0005-0000-0000-000073030000}"/>
    <cellStyle name="Comma 22" xfId="1077" xr:uid="{00000000-0005-0000-0000-00008E000000}"/>
    <cellStyle name="Comma 22 2" xfId="3156" xr:uid="{00000000-0005-0000-0000-000074030000}"/>
    <cellStyle name="Comma 23" xfId="1080" xr:uid="{00000000-0005-0000-0000-00008F000000}"/>
    <cellStyle name="Comma 23 2" xfId="3157" xr:uid="{00000000-0005-0000-0000-000075030000}"/>
    <cellStyle name="Comma 24" xfId="1082" xr:uid="{00000000-0005-0000-0000-000090000000}"/>
    <cellStyle name="Comma 24 2" xfId="3158" xr:uid="{00000000-0005-0000-0000-000076030000}"/>
    <cellStyle name="Comma 25" xfId="1083" xr:uid="{00000000-0005-0000-0000-000091000000}"/>
    <cellStyle name="Comma 25 2" xfId="3159" xr:uid="{00000000-0005-0000-0000-000077030000}"/>
    <cellStyle name="Comma 26" xfId="1081" xr:uid="{00000000-0005-0000-0000-000092000000}"/>
    <cellStyle name="Comma 26 2" xfId="3160" xr:uid="{00000000-0005-0000-0000-000078030000}"/>
    <cellStyle name="Comma 27" xfId="1088" xr:uid="{00000000-0005-0000-0000-000093000000}"/>
    <cellStyle name="Comma 27 2" xfId="3161" xr:uid="{00000000-0005-0000-0000-000079030000}"/>
    <cellStyle name="Comma 28" xfId="1089" xr:uid="{00000000-0005-0000-0000-000094000000}"/>
    <cellStyle name="Comma 28 2" xfId="3162" xr:uid="{00000000-0005-0000-0000-00007A030000}"/>
    <cellStyle name="Comma 29" xfId="1090" xr:uid="{00000000-0005-0000-0000-000095000000}"/>
    <cellStyle name="Comma 29 2" xfId="3163" xr:uid="{00000000-0005-0000-0000-00007B030000}"/>
    <cellStyle name="Comma 3" xfId="156" xr:uid="{00000000-0005-0000-0000-000096000000}"/>
    <cellStyle name="Comma 3 2" xfId="372" xr:uid="{00000000-0005-0000-0000-000097000000}"/>
    <cellStyle name="Comma 3 2 2" xfId="4536" xr:uid="{00000000-0005-0000-0000-00007E030000}"/>
    <cellStyle name="Comma 3 2 2 2" xfId="20063" xr:uid="{E9EF73B6-330E-4B2A-8600-894F1D430E62}"/>
    <cellStyle name="Comma 3 2 3" xfId="20046" xr:uid="{06F95E58-EE7C-43FD-9259-531C41F2FD3F}"/>
    <cellStyle name="Comma 3 3" xfId="1350" xr:uid="{00000000-0005-0000-0000-000021000000}"/>
    <cellStyle name="Comma 3 3 2" xfId="4754" xr:uid="{00000000-0005-0000-0000-00007F030000}"/>
    <cellStyle name="Comma 3 4" xfId="4971" xr:uid="{00000000-0005-0000-0000-000080030000}"/>
    <cellStyle name="Comma 3 5" xfId="4318" xr:uid="{00000000-0005-0000-0000-000081030000}"/>
    <cellStyle name="Comma 30" xfId="1094" xr:uid="{00000000-0005-0000-0000-000098000000}"/>
    <cellStyle name="Comma 30 2" xfId="3164" xr:uid="{00000000-0005-0000-0000-000082030000}"/>
    <cellStyle name="Comma 31" xfId="1095" xr:uid="{00000000-0005-0000-0000-000099000000}"/>
    <cellStyle name="Comma 31 2" xfId="3165" xr:uid="{00000000-0005-0000-0000-000083030000}"/>
    <cellStyle name="Comma 32" xfId="1096" xr:uid="{00000000-0005-0000-0000-00009A000000}"/>
    <cellStyle name="Comma 32 2" xfId="3166" xr:uid="{00000000-0005-0000-0000-000084030000}"/>
    <cellStyle name="Comma 33" xfId="1100" xr:uid="{00000000-0005-0000-0000-00009B000000}"/>
    <cellStyle name="Comma 33 2" xfId="3167" xr:uid="{00000000-0005-0000-0000-000085030000}"/>
    <cellStyle name="Comma 34" xfId="1101" xr:uid="{00000000-0005-0000-0000-00009C000000}"/>
    <cellStyle name="Comma 34 2" xfId="3168" xr:uid="{00000000-0005-0000-0000-000086030000}"/>
    <cellStyle name="Comma 35" xfId="1104" xr:uid="{00000000-0005-0000-0000-00009D000000}"/>
    <cellStyle name="Comma 35 2" xfId="3169" xr:uid="{00000000-0005-0000-0000-000087030000}"/>
    <cellStyle name="Comma 36" xfId="1103" xr:uid="{00000000-0005-0000-0000-00009E000000}"/>
    <cellStyle name="Comma 36 2" xfId="3170" xr:uid="{00000000-0005-0000-0000-000088030000}"/>
    <cellStyle name="Comma 37" xfId="1105" xr:uid="{00000000-0005-0000-0000-00009F000000}"/>
    <cellStyle name="Comma 37 2" xfId="3171" xr:uid="{00000000-0005-0000-0000-000089030000}"/>
    <cellStyle name="Comma 38" xfId="1102" xr:uid="{00000000-0005-0000-0000-0000A0000000}"/>
    <cellStyle name="Comma 38 2" xfId="3172" xr:uid="{00000000-0005-0000-0000-00008A030000}"/>
    <cellStyle name="Comma 39" xfId="1112" xr:uid="{00000000-0005-0000-0000-0000A1000000}"/>
    <cellStyle name="Comma 39 2" xfId="3173" xr:uid="{00000000-0005-0000-0000-00008B030000}"/>
    <cellStyle name="Comma 4" xfId="157" xr:uid="{00000000-0005-0000-0000-0000A2000000}"/>
    <cellStyle name="Comma 4 2" xfId="1348" xr:uid="{00000000-0005-0000-0000-000022000000}"/>
    <cellStyle name="Comma 4 2 2" xfId="3174" xr:uid="{00000000-0005-0000-0000-00008D030000}"/>
    <cellStyle name="Comma 4 2 2 2" xfId="20065" xr:uid="{D289A236-CF09-415E-9B1F-33CB9A7B8A33}"/>
    <cellStyle name="Comma 4 3" xfId="3175" xr:uid="{00000000-0005-0000-0000-00008E030000}"/>
    <cellStyle name="Comma 4 3 2" xfId="20064" xr:uid="{10A9375F-5508-4CE6-92F4-F0E0B94696FE}"/>
    <cellStyle name="Comma 4 4" xfId="4973" xr:uid="{00000000-0005-0000-0000-00008F030000}"/>
    <cellStyle name="Comma 40" xfId="1113" xr:uid="{00000000-0005-0000-0000-0000A3000000}"/>
    <cellStyle name="Comma 40 2" xfId="3176" xr:uid="{00000000-0005-0000-0000-000091030000}"/>
    <cellStyle name="Comma 40 3" xfId="3177" xr:uid="{00000000-0005-0000-0000-000092030000}"/>
    <cellStyle name="Comma 40 4" xfId="1486" xr:uid="{00000000-0005-0000-0000-000090030000}"/>
    <cellStyle name="Comma 41" xfId="1118" xr:uid="{00000000-0005-0000-0000-0000A4000000}"/>
    <cellStyle name="Comma 41 2" xfId="3179" xr:uid="{00000000-0005-0000-0000-000094030000}"/>
    <cellStyle name="Comma 41 3" xfId="3178" xr:uid="{00000000-0005-0000-0000-000093030000}"/>
    <cellStyle name="Comma 42" xfId="1117" xr:uid="{00000000-0005-0000-0000-0000A5000000}"/>
    <cellStyle name="Comma 42 2" xfId="3180" xr:uid="{00000000-0005-0000-0000-000095030000}"/>
    <cellStyle name="Comma 43" xfId="1116" xr:uid="{00000000-0005-0000-0000-0000A6000000}"/>
    <cellStyle name="Comma 43 2" xfId="3244" xr:uid="{00000000-0005-0000-0000-000096030000}"/>
    <cellStyle name="Comma 44" xfId="1122" xr:uid="{00000000-0005-0000-0000-0000A7000000}"/>
    <cellStyle name="Comma 45" xfId="1123" xr:uid="{00000000-0005-0000-0000-0000A8000000}"/>
    <cellStyle name="Comma 46" xfId="1125" xr:uid="{00000000-0005-0000-0000-0000A9000000}"/>
    <cellStyle name="Comma 47" xfId="1127" xr:uid="{00000000-0005-0000-0000-0000AA000000}"/>
    <cellStyle name="Comma 48" xfId="1129" xr:uid="{00000000-0005-0000-0000-0000AB000000}"/>
    <cellStyle name="Comma 49" xfId="1126" xr:uid="{00000000-0005-0000-0000-0000AC000000}"/>
    <cellStyle name="Comma 5" xfId="158" xr:uid="{00000000-0005-0000-0000-0000AD000000}"/>
    <cellStyle name="Comma 5 2" xfId="3181" xr:uid="{00000000-0005-0000-0000-000098030000}"/>
    <cellStyle name="Comma 5 2 2" xfId="20049" xr:uid="{A1173E1D-354D-4E3B-8112-0453091B5EBF}"/>
    <cellStyle name="Comma 5 2 2 2" xfId="20068" xr:uid="{5B05BD6F-8AFD-437C-8CBB-4B1AF44EC9F8}"/>
    <cellStyle name="Comma 5 2 3" xfId="20067" xr:uid="{BDE7088C-381B-4840-B66E-34DC1C49A8F4}"/>
    <cellStyle name="Comma 5 2 4" xfId="20048" xr:uid="{6AFA0D1A-3232-45B4-AFCB-6C60DE297698}"/>
    <cellStyle name="Comma 5 3" xfId="3182" xr:uid="{00000000-0005-0000-0000-000099030000}"/>
    <cellStyle name="Comma 5 3 2" xfId="20069" xr:uid="{F28460A7-8025-4A22-8D5B-C1BA645EECB1}"/>
    <cellStyle name="Comma 5 3 3" xfId="20050" xr:uid="{545A68DE-47D8-48CF-B85C-F1DCA196142C}"/>
    <cellStyle name="Comma 5 4" xfId="20066" xr:uid="{E6802CBF-7511-4F43-8EDA-1E9277153C5A}"/>
    <cellStyle name="Comma 5 5" xfId="20047" xr:uid="{82E5D5C0-4B4B-4F52-BDC8-7C76E1B6F012}"/>
    <cellStyle name="Comma 50" xfId="1134" xr:uid="{00000000-0005-0000-0000-0000AE000000}"/>
    <cellStyle name="Comma 51" xfId="1137" xr:uid="{00000000-0005-0000-0000-0000AF000000}"/>
    <cellStyle name="Comma 52" xfId="1138" xr:uid="{00000000-0005-0000-0000-0000B0000000}"/>
    <cellStyle name="Comma 53" xfId="1136" xr:uid="{00000000-0005-0000-0000-0000B1000000}"/>
    <cellStyle name="Comma 54" xfId="1140" xr:uid="{00000000-0005-0000-0000-0000B2000000}"/>
    <cellStyle name="Comma 55" xfId="1135" xr:uid="{00000000-0005-0000-0000-0000B3000000}"/>
    <cellStyle name="Comma 56" xfId="1139" xr:uid="{00000000-0005-0000-0000-0000B4000000}"/>
    <cellStyle name="Comma 57" xfId="1141" xr:uid="{00000000-0005-0000-0000-0000B5000000}"/>
    <cellStyle name="Comma 58" xfId="1150" xr:uid="{00000000-0005-0000-0000-0000B6000000}"/>
    <cellStyle name="Comma 59" xfId="1153" xr:uid="{00000000-0005-0000-0000-0000B7000000}"/>
    <cellStyle name="Comma 6" xfId="159" xr:uid="{00000000-0005-0000-0000-0000B8000000}"/>
    <cellStyle name="Comma 6 2" xfId="3183" xr:uid="{00000000-0005-0000-0000-00009B030000}"/>
    <cellStyle name="Comma 6 2 2" xfId="20071" xr:uid="{52CF4163-1AC5-476A-8778-6815A777C72A}"/>
    <cellStyle name="Comma 6 2 3" xfId="20052" xr:uid="{B46E4EDE-614C-44F3-82FA-3F84B69038D3}"/>
    <cellStyle name="Comma 6 3" xfId="3184" xr:uid="{00000000-0005-0000-0000-00009C030000}"/>
    <cellStyle name="Comma 6 3 2" xfId="20070" xr:uid="{CAC09A9F-026A-451A-A6B3-744EAAE46198}"/>
    <cellStyle name="Comma 6 4" xfId="20051" xr:uid="{73F5092A-CDD6-4239-A391-8CBDF19C6BBA}"/>
    <cellStyle name="Comma 60" xfId="1154" xr:uid="{00000000-0005-0000-0000-0000B9000000}"/>
    <cellStyle name="Comma 61" xfId="1152" xr:uid="{00000000-0005-0000-0000-0000BA000000}"/>
    <cellStyle name="Comma 62" xfId="1156" xr:uid="{00000000-0005-0000-0000-0000BB000000}"/>
    <cellStyle name="Comma 63" xfId="1151" xr:uid="{00000000-0005-0000-0000-0000BC000000}"/>
    <cellStyle name="Comma 64" xfId="1155" xr:uid="{00000000-0005-0000-0000-0000BD000000}"/>
    <cellStyle name="Comma 65" xfId="1157" xr:uid="{00000000-0005-0000-0000-0000BE000000}"/>
    <cellStyle name="Comma 66" xfId="1166" xr:uid="{00000000-0005-0000-0000-0000BF000000}"/>
    <cellStyle name="Comma 67" xfId="1169" xr:uid="{00000000-0005-0000-0000-0000C0000000}"/>
    <cellStyle name="Comma 68" xfId="1170" xr:uid="{00000000-0005-0000-0000-0000C1000000}"/>
    <cellStyle name="Comma 69" xfId="1168" xr:uid="{00000000-0005-0000-0000-0000C2000000}"/>
    <cellStyle name="Comma 7" xfId="313" xr:uid="{00000000-0005-0000-0000-0000C3000000}"/>
    <cellStyle name="Comma 7 2" xfId="3185" xr:uid="{00000000-0005-0000-0000-00009D030000}"/>
    <cellStyle name="Comma 7 2 2" xfId="20072" xr:uid="{A70004CD-5421-4259-B149-69D78B4FC6C6}"/>
    <cellStyle name="Comma 70" xfId="1172" xr:uid="{00000000-0005-0000-0000-0000C4000000}"/>
    <cellStyle name="Comma 71" xfId="1167" xr:uid="{00000000-0005-0000-0000-0000C5000000}"/>
    <cellStyle name="Comma 72" xfId="1171" xr:uid="{00000000-0005-0000-0000-0000C6000000}"/>
    <cellStyle name="Comma 73" xfId="1180" xr:uid="{00000000-0005-0000-0000-0000C7000000}"/>
    <cellStyle name="Comma 74" xfId="1182" xr:uid="{00000000-0005-0000-0000-0000C8000000}"/>
    <cellStyle name="Comma 75" xfId="1183" xr:uid="{00000000-0005-0000-0000-0000C9000000}"/>
    <cellStyle name="Comma 76" xfId="1181" xr:uid="{00000000-0005-0000-0000-0000CA000000}"/>
    <cellStyle name="Comma 77" xfId="1184" xr:uid="{00000000-0005-0000-0000-0000CB000000}"/>
    <cellStyle name="Comma 78" xfId="1190" xr:uid="{00000000-0005-0000-0000-0000CC000000}"/>
    <cellStyle name="Comma 79" xfId="1191" xr:uid="{00000000-0005-0000-0000-0000CD000000}"/>
    <cellStyle name="Comma 8" xfId="325" xr:uid="{00000000-0005-0000-0000-0000CE000000}"/>
    <cellStyle name="Comma 8 2" xfId="3186" xr:uid="{00000000-0005-0000-0000-00009E030000}"/>
    <cellStyle name="Comma 80" xfId="1192" xr:uid="{00000000-0005-0000-0000-0000CF000000}"/>
    <cellStyle name="Comma 81" xfId="1196" xr:uid="{00000000-0005-0000-0000-0000D0000000}"/>
    <cellStyle name="Comma 82" xfId="1199" xr:uid="{00000000-0005-0000-0000-0000D1000000}"/>
    <cellStyle name="Comma 83" xfId="1200" xr:uid="{00000000-0005-0000-0000-0000D2000000}"/>
    <cellStyle name="Comma 84" xfId="1198" xr:uid="{00000000-0005-0000-0000-0000D3000000}"/>
    <cellStyle name="Comma 85" xfId="1202" xr:uid="{00000000-0005-0000-0000-0000D4000000}"/>
    <cellStyle name="Comma 86" xfId="1197" xr:uid="{00000000-0005-0000-0000-0000D5000000}"/>
    <cellStyle name="Comma 87" xfId="1201" xr:uid="{00000000-0005-0000-0000-0000D6000000}"/>
    <cellStyle name="Comma 88" xfId="1203" xr:uid="{00000000-0005-0000-0000-0000D7000000}"/>
    <cellStyle name="Comma 89" xfId="1205" xr:uid="{00000000-0005-0000-0000-0000D8000000}"/>
    <cellStyle name="Comma 9" xfId="327" xr:uid="{00000000-0005-0000-0000-0000D9000000}"/>
    <cellStyle name="Comma 9 2" xfId="3187" xr:uid="{00000000-0005-0000-0000-00009F030000}"/>
    <cellStyle name="Comma 90" xfId="1214" xr:uid="{00000000-0005-0000-0000-0000DA000000}"/>
    <cellStyle name="Comma 91" xfId="1216" xr:uid="{00000000-0005-0000-0000-0000DB000000}"/>
    <cellStyle name="Comma 92" xfId="1220" xr:uid="{00000000-0005-0000-0000-0000DC000000}"/>
    <cellStyle name="Comma 93" xfId="1219" xr:uid="{00000000-0005-0000-0000-0000DD000000}"/>
    <cellStyle name="Comma 94" xfId="1215" xr:uid="{00000000-0005-0000-0000-0000DE000000}"/>
    <cellStyle name="Comma 95" xfId="1218" xr:uid="{00000000-0005-0000-0000-0000DF000000}"/>
    <cellStyle name="Comma 96" xfId="1226" xr:uid="{00000000-0005-0000-0000-0000E0000000}"/>
    <cellStyle name="Comma 97" xfId="1230" xr:uid="{00000000-0005-0000-0000-0000E1000000}"/>
    <cellStyle name="Comma 98" xfId="1227" xr:uid="{00000000-0005-0000-0000-0000E2000000}"/>
    <cellStyle name="Comma 99" xfId="1233" xr:uid="{00000000-0005-0000-0000-0000E3000000}"/>
    <cellStyle name="comma zerodec" xfId="160" xr:uid="{00000000-0005-0000-0000-0000E4000000}"/>
    <cellStyle name="Currency" xfId="1" builtinId="4"/>
    <cellStyle name="Currency 10" xfId="1487" xr:uid="{00000000-0005-0000-0000-0000A2030000}"/>
    <cellStyle name="Currency 10 2" xfId="1488" xr:uid="{00000000-0005-0000-0000-0000A3030000}"/>
    <cellStyle name="Currency 10 2 2" xfId="1489" xr:uid="{00000000-0005-0000-0000-0000A4030000}"/>
    <cellStyle name="Currency 10 2 2 2" xfId="1490" xr:uid="{00000000-0005-0000-0000-0000A5030000}"/>
    <cellStyle name="Currency 10 2 2 3" xfId="1491" xr:uid="{00000000-0005-0000-0000-0000A6030000}"/>
    <cellStyle name="Currency 10 2 2 3 2" xfId="1492" xr:uid="{00000000-0005-0000-0000-0000A7030000}"/>
    <cellStyle name="Currency 10 3" xfId="1493" xr:uid="{00000000-0005-0000-0000-0000A8030000}"/>
    <cellStyle name="Currency 10 3 2" xfId="1494" xr:uid="{00000000-0005-0000-0000-0000A9030000}"/>
    <cellStyle name="Currency 10 3 3" xfId="1495" xr:uid="{00000000-0005-0000-0000-0000AA030000}"/>
    <cellStyle name="Currency 10 3 3 2" xfId="1496" xr:uid="{00000000-0005-0000-0000-0000AB030000}"/>
    <cellStyle name="Currency 11" xfId="1497" xr:uid="{00000000-0005-0000-0000-0000AC030000}"/>
    <cellStyle name="Currency 11 2" xfId="1498" xr:uid="{00000000-0005-0000-0000-0000AD030000}"/>
    <cellStyle name="Currency 11 2 2" xfId="1499" xr:uid="{00000000-0005-0000-0000-0000AE030000}"/>
    <cellStyle name="Currency 11 2 2 2" xfId="1500" xr:uid="{00000000-0005-0000-0000-0000AF030000}"/>
    <cellStyle name="Currency 11 2 2 3" xfId="1501" xr:uid="{00000000-0005-0000-0000-0000B0030000}"/>
    <cellStyle name="Currency 11 2 2 3 2" xfId="1502" xr:uid="{00000000-0005-0000-0000-0000B1030000}"/>
    <cellStyle name="Currency 11 3" xfId="1503" xr:uid="{00000000-0005-0000-0000-0000B2030000}"/>
    <cellStyle name="Currency 11 3 2" xfId="1504" xr:uid="{00000000-0005-0000-0000-0000B3030000}"/>
    <cellStyle name="Currency 11 3 2 2" xfId="1505" xr:uid="{00000000-0005-0000-0000-0000B4030000}"/>
    <cellStyle name="Currency 11 3 2 3" xfId="1506" xr:uid="{00000000-0005-0000-0000-0000B5030000}"/>
    <cellStyle name="Currency 11 3 2 3 2" xfId="1507" xr:uid="{00000000-0005-0000-0000-0000B6030000}"/>
    <cellStyle name="Currency 11 4" xfId="1508" xr:uid="{00000000-0005-0000-0000-0000B7030000}"/>
    <cellStyle name="Currency 11 4 2" xfId="1509" xr:uid="{00000000-0005-0000-0000-0000B8030000}"/>
    <cellStyle name="Currency 11 4 3" xfId="1510" xr:uid="{00000000-0005-0000-0000-0000B9030000}"/>
    <cellStyle name="Currency 11 4 3 2" xfId="1511" xr:uid="{00000000-0005-0000-0000-0000BA030000}"/>
    <cellStyle name="Currency 12" xfId="1512" xr:uid="{00000000-0005-0000-0000-0000BB030000}"/>
    <cellStyle name="Currency 12 2" xfId="1513" xr:uid="{00000000-0005-0000-0000-0000BC030000}"/>
    <cellStyle name="Currency 12 2 2" xfId="1514" xr:uid="{00000000-0005-0000-0000-0000BD030000}"/>
    <cellStyle name="Currency 12 2 3" xfId="1515" xr:uid="{00000000-0005-0000-0000-0000BE030000}"/>
    <cellStyle name="Currency 12 2 3 2" xfId="1516" xr:uid="{00000000-0005-0000-0000-0000BF030000}"/>
    <cellStyle name="Currency 13" xfId="1517" xr:uid="{00000000-0005-0000-0000-0000C0030000}"/>
    <cellStyle name="Currency 13 2" xfId="1518" xr:uid="{00000000-0005-0000-0000-0000C1030000}"/>
    <cellStyle name="Currency 13 2 2" xfId="1519" xr:uid="{00000000-0005-0000-0000-0000C2030000}"/>
    <cellStyle name="Currency 13 2 2 2" xfId="1520" xr:uid="{00000000-0005-0000-0000-0000C3030000}"/>
    <cellStyle name="Currency 13 2 2 3" xfId="1521" xr:uid="{00000000-0005-0000-0000-0000C4030000}"/>
    <cellStyle name="Currency 13 2 2 3 2" xfId="1522" xr:uid="{00000000-0005-0000-0000-0000C5030000}"/>
    <cellStyle name="Currency 13 3" xfId="1523" xr:uid="{00000000-0005-0000-0000-0000C6030000}"/>
    <cellStyle name="Currency 13 3 2" xfId="1524" xr:uid="{00000000-0005-0000-0000-0000C7030000}"/>
    <cellStyle name="Currency 13 3 3" xfId="1525" xr:uid="{00000000-0005-0000-0000-0000C8030000}"/>
    <cellStyle name="Currency 13 3 3 2" xfId="1526" xr:uid="{00000000-0005-0000-0000-0000C9030000}"/>
    <cellStyle name="Currency 14" xfId="1527" xr:uid="{00000000-0005-0000-0000-0000CA030000}"/>
    <cellStyle name="Currency 14 2" xfId="1528" xr:uid="{00000000-0005-0000-0000-0000CB030000}"/>
    <cellStyle name="Currency 14 3" xfId="1529" xr:uid="{00000000-0005-0000-0000-0000CC030000}"/>
    <cellStyle name="Currency 14 3 2" xfId="1530" xr:uid="{00000000-0005-0000-0000-0000CD030000}"/>
    <cellStyle name="Currency 15" xfId="1531" xr:uid="{00000000-0005-0000-0000-0000CE030000}"/>
    <cellStyle name="Currency 15 2" xfId="1532" xr:uid="{00000000-0005-0000-0000-0000CF030000}"/>
    <cellStyle name="Currency 16" xfId="1533" xr:uid="{00000000-0005-0000-0000-0000D0030000}"/>
    <cellStyle name="Currency 16 2" xfId="1534" xr:uid="{00000000-0005-0000-0000-0000D1030000}"/>
    <cellStyle name="Currency 17" xfId="1535" xr:uid="{00000000-0005-0000-0000-0000D2030000}"/>
    <cellStyle name="Currency 2" xfId="8" xr:uid="{00000000-0005-0000-0000-000003000000}"/>
    <cellStyle name="Currency 2 2" xfId="163" xr:uid="{00000000-0005-0000-0000-0000E7000000}"/>
    <cellStyle name="Currency 2 2 2" xfId="375" xr:uid="{00000000-0005-0000-0000-0000E8000000}"/>
    <cellStyle name="Currency 2 2 2 10" xfId="4761" xr:uid="{00000000-0005-0000-0000-0000D6030000}"/>
    <cellStyle name="Currency 2 2 2 11" xfId="3276" xr:uid="{00000000-0005-0000-0000-0000D7030000}"/>
    <cellStyle name="Currency 2 2 2 12" xfId="1537" xr:uid="{00000000-0005-0000-0000-0000D5030000}"/>
    <cellStyle name="Currency 2 2 2 2" xfId="1538" xr:uid="{00000000-0005-0000-0000-0000D8030000}"/>
    <cellStyle name="Currency 2 2 2 2 10" xfId="3328" xr:uid="{00000000-0005-0000-0000-0000D9030000}"/>
    <cellStyle name="Currency 2 2 2 2 2" xfId="3418" xr:uid="{00000000-0005-0000-0000-0000DA030000}"/>
    <cellStyle name="Currency 2 2 2 2 2 2" xfId="3577" xr:uid="{00000000-0005-0000-0000-0000DB030000}"/>
    <cellStyle name="Currency 2 2 2 2 2 2 2" xfId="4177" xr:uid="{00000000-0005-0000-0000-0000DC030000}"/>
    <cellStyle name="Currency 2 2 2 2 2 2 2 2" xfId="4507" xr:uid="{00000000-0005-0000-0000-0000DD030000}"/>
    <cellStyle name="Currency 2 2 2 2 2 2 2 3" xfId="4725" xr:uid="{00000000-0005-0000-0000-0000DE030000}"/>
    <cellStyle name="Currency 2 2 2 2 2 2 2 4" xfId="4943" xr:uid="{00000000-0005-0000-0000-0000DF030000}"/>
    <cellStyle name="Currency 2 2 2 2 2 2 3" xfId="4379" xr:uid="{00000000-0005-0000-0000-0000E0030000}"/>
    <cellStyle name="Currency 2 2 2 2 2 2 4" xfId="4597" xr:uid="{00000000-0005-0000-0000-0000E1030000}"/>
    <cellStyle name="Currency 2 2 2 2 2 2 5" xfId="4815" xr:uid="{00000000-0005-0000-0000-0000E2030000}"/>
    <cellStyle name="Currency 2 2 2 2 2 3" xfId="3826" xr:uid="{00000000-0005-0000-0000-0000E3030000}"/>
    <cellStyle name="Currency 2 2 2 2 2 3 2" xfId="4430" xr:uid="{00000000-0005-0000-0000-0000E4030000}"/>
    <cellStyle name="Currency 2 2 2 2 2 3 3" xfId="4648" xr:uid="{00000000-0005-0000-0000-0000E5030000}"/>
    <cellStyle name="Currency 2 2 2 2 2 3 4" xfId="4866" xr:uid="{00000000-0005-0000-0000-0000E6030000}"/>
    <cellStyle name="Currency 2 2 2 2 2 4" xfId="4023" xr:uid="{00000000-0005-0000-0000-0000E7030000}"/>
    <cellStyle name="Currency 2 2 2 2 2 4 2" xfId="4472" xr:uid="{00000000-0005-0000-0000-0000E8030000}"/>
    <cellStyle name="Currency 2 2 2 2 2 4 3" xfId="4690" xr:uid="{00000000-0005-0000-0000-0000E9030000}"/>
    <cellStyle name="Currency 2 2 2 2 2 4 4" xfId="4908" xr:uid="{00000000-0005-0000-0000-0000EA030000}"/>
    <cellStyle name="Currency 2 2 2 2 2 5" xfId="4344" xr:uid="{00000000-0005-0000-0000-0000EB030000}"/>
    <cellStyle name="Currency 2 2 2 2 2 6" xfId="4562" xr:uid="{00000000-0005-0000-0000-0000EC030000}"/>
    <cellStyle name="Currency 2 2 2 2 2 7" xfId="4780" xr:uid="{00000000-0005-0000-0000-0000ED030000}"/>
    <cellStyle name="Currency 2 2 2 2 3" xfId="3430" xr:uid="{00000000-0005-0000-0000-0000EE030000}"/>
    <cellStyle name="Currency 2 2 2 2 3 2" xfId="3578" xr:uid="{00000000-0005-0000-0000-0000EF030000}"/>
    <cellStyle name="Currency 2 2 2 2 3 2 2" xfId="4178" xr:uid="{00000000-0005-0000-0000-0000F0030000}"/>
    <cellStyle name="Currency 2 2 2 2 3 2 2 2" xfId="4508" xr:uid="{00000000-0005-0000-0000-0000F1030000}"/>
    <cellStyle name="Currency 2 2 2 2 3 2 2 3" xfId="4726" xr:uid="{00000000-0005-0000-0000-0000F2030000}"/>
    <cellStyle name="Currency 2 2 2 2 3 2 2 4" xfId="4944" xr:uid="{00000000-0005-0000-0000-0000F3030000}"/>
    <cellStyle name="Currency 2 2 2 2 3 2 3" xfId="4380" xr:uid="{00000000-0005-0000-0000-0000F4030000}"/>
    <cellStyle name="Currency 2 2 2 2 3 2 4" xfId="4598" xr:uid="{00000000-0005-0000-0000-0000F5030000}"/>
    <cellStyle name="Currency 2 2 2 2 3 2 5" xfId="4816" xr:uid="{00000000-0005-0000-0000-0000F6030000}"/>
    <cellStyle name="Currency 2 2 2 2 3 3" xfId="3836" xr:uid="{00000000-0005-0000-0000-0000F7030000}"/>
    <cellStyle name="Currency 2 2 2 2 3 3 2" xfId="4440" xr:uid="{00000000-0005-0000-0000-0000F8030000}"/>
    <cellStyle name="Currency 2 2 2 2 3 3 3" xfId="4658" xr:uid="{00000000-0005-0000-0000-0000F9030000}"/>
    <cellStyle name="Currency 2 2 2 2 3 3 4" xfId="4876" xr:uid="{00000000-0005-0000-0000-0000FA030000}"/>
    <cellStyle name="Currency 2 2 2 2 3 4" xfId="4033" xr:uid="{00000000-0005-0000-0000-0000FB030000}"/>
    <cellStyle name="Currency 2 2 2 2 3 4 2" xfId="4482" xr:uid="{00000000-0005-0000-0000-0000FC030000}"/>
    <cellStyle name="Currency 2 2 2 2 3 4 3" xfId="4700" xr:uid="{00000000-0005-0000-0000-0000FD030000}"/>
    <cellStyle name="Currency 2 2 2 2 3 4 4" xfId="4918" xr:uid="{00000000-0005-0000-0000-0000FE030000}"/>
    <cellStyle name="Currency 2 2 2 2 3 5" xfId="4354" xr:uid="{00000000-0005-0000-0000-0000FF030000}"/>
    <cellStyle name="Currency 2 2 2 2 3 6" xfId="4572" xr:uid="{00000000-0005-0000-0000-000000040000}"/>
    <cellStyle name="Currency 2 2 2 2 3 7" xfId="4790" xr:uid="{00000000-0005-0000-0000-000001040000}"/>
    <cellStyle name="Currency 2 2 2 2 4" xfId="3576" xr:uid="{00000000-0005-0000-0000-000002040000}"/>
    <cellStyle name="Currency 2 2 2 2 4 2" xfId="4176" xr:uid="{00000000-0005-0000-0000-000003040000}"/>
    <cellStyle name="Currency 2 2 2 2 4 2 2" xfId="4506" xr:uid="{00000000-0005-0000-0000-000004040000}"/>
    <cellStyle name="Currency 2 2 2 2 4 2 3" xfId="4724" xr:uid="{00000000-0005-0000-0000-000005040000}"/>
    <cellStyle name="Currency 2 2 2 2 4 2 4" xfId="4942" xr:uid="{00000000-0005-0000-0000-000006040000}"/>
    <cellStyle name="Currency 2 2 2 2 4 3" xfId="4378" xr:uid="{00000000-0005-0000-0000-000007040000}"/>
    <cellStyle name="Currency 2 2 2 2 4 4" xfId="4596" xr:uid="{00000000-0005-0000-0000-000008040000}"/>
    <cellStyle name="Currency 2 2 2 2 4 5" xfId="4814" xr:uid="{00000000-0005-0000-0000-000009040000}"/>
    <cellStyle name="Currency 2 2 2 2 5" xfId="3754" xr:uid="{00000000-0005-0000-0000-00000A040000}"/>
    <cellStyle name="Currency 2 2 2 2 5 2" xfId="4416" xr:uid="{00000000-0005-0000-0000-00000B040000}"/>
    <cellStyle name="Currency 2 2 2 2 5 3" xfId="4634" xr:uid="{00000000-0005-0000-0000-00000C040000}"/>
    <cellStyle name="Currency 2 2 2 2 5 4" xfId="4852" xr:uid="{00000000-0005-0000-0000-00000D040000}"/>
    <cellStyle name="Currency 2 2 2 2 6" xfId="3931" xr:uid="{00000000-0005-0000-0000-00000E040000}"/>
    <cellStyle name="Currency 2 2 2 2 6 2" xfId="4458" xr:uid="{00000000-0005-0000-0000-00000F040000}"/>
    <cellStyle name="Currency 2 2 2 2 6 3" xfId="4676" xr:uid="{00000000-0005-0000-0000-000010040000}"/>
    <cellStyle name="Currency 2 2 2 2 6 4" xfId="4894" xr:uid="{00000000-0005-0000-0000-000011040000}"/>
    <cellStyle name="Currency 2 2 2 2 7" xfId="4330" xr:uid="{00000000-0005-0000-0000-000012040000}"/>
    <cellStyle name="Currency 2 2 2 2 8" xfId="4548" xr:uid="{00000000-0005-0000-0000-000013040000}"/>
    <cellStyle name="Currency 2 2 2 2 9" xfId="4766" xr:uid="{00000000-0005-0000-0000-000014040000}"/>
    <cellStyle name="Currency 2 2 2 3" xfId="1539" xr:uid="{00000000-0005-0000-0000-000015040000}"/>
    <cellStyle name="Currency 2 2 2 3 2" xfId="1540" xr:uid="{00000000-0005-0000-0000-000016040000}"/>
    <cellStyle name="Currency 2 2 2 3 2 2" xfId="4179" xr:uid="{00000000-0005-0000-0000-000017040000}"/>
    <cellStyle name="Currency 2 2 2 3 2 2 2" xfId="4509" xr:uid="{00000000-0005-0000-0000-000018040000}"/>
    <cellStyle name="Currency 2 2 2 3 2 2 3" xfId="4727" xr:uid="{00000000-0005-0000-0000-000019040000}"/>
    <cellStyle name="Currency 2 2 2 3 2 2 4" xfId="4945" xr:uid="{00000000-0005-0000-0000-00001A040000}"/>
    <cellStyle name="Currency 2 2 2 3 2 3" xfId="4381" xr:uid="{00000000-0005-0000-0000-00001B040000}"/>
    <cellStyle name="Currency 2 2 2 3 2 4" xfId="4599" xr:uid="{00000000-0005-0000-0000-00001C040000}"/>
    <cellStyle name="Currency 2 2 2 3 2 5" xfId="4817" xr:uid="{00000000-0005-0000-0000-00001D040000}"/>
    <cellStyle name="Currency 2 2 2 3 2 6" xfId="3579" xr:uid="{00000000-0005-0000-0000-00001E040000}"/>
    <cellStyle name="Currency 2 2 2 3 3" xfId="3788" xr:uid="{00000000-0005-0000-0000-00001F040000}"/>
    <cellStyle name="Currency 2 2 2 3 3 2" xfId="4425" xr:uid="{00000000-0005-0000-0000-000020040000}"/>
    <cellStyle name="Currency 2 2 2 3 3 3" xfId="4643" xr:uid="{00000000-0005-0000-0000-000021040000}"/>
    <cellStyle name="Currency 2 2 2 3 3 4" xfId="4861" xr:uid="{00000000-0005-0000-0000-000022040000}"/>
    <cellStyle name="Currency 2 2 2 3 4" xfId="3965" xr:uid="{00000000-0005-0000-0000-000023040000}"/>
    <cellStyle name="Currency 2 2 2 3 4 2" xfId="4467" xr:uid="{00000000-0005-0000-0000-000024040000}"/>
    <cellStyle name="Currency 2 2 2 3 4 3" xfId="4685" xr:uid="{00000000-0005-0000-0000-000025040000}"/>
    <cellStyle name="Currency 2 2 2 3 4 4" xfId="4903" xr:uid="{00000000-0005-0000-0000-000026040000}"/>
    <cellStyle name="Currency 2 2 2 3 5" xfId="4339" xr:uid="{00000000-0005-0000-0000-000027040000}"/>
    <cellStyle name="Currency 2 2 2 3 6" xfId="4557" xr:uid="{00000000-0005-0000-0000-000028040000}"/>
    <cellStyle name="Currency 2 2 2 3 7" xfId="4775" xr:uid="{00000000-0005-0000-0000-000029040000}"/>
    <cellStyle name="Currency 2 2 2 3 8" xfId="3360" xr:uid="{00000000-0005-0000-0000-00002A040000}"/>
    <cellStyle name="Currency 2 2 2 4" xfId="3429" xr:uid="{00000000-0005-0000-0000-00002B040000}"/>
    <cellStyle name="Currency 2 2 2 4 2" xfId="3580" xr:uid="{00000000-0005-0000-0000-00002C040000}"/>
    <cellStyle name="Currency 2 2 2 4 2 2" xfId="4180" xr:uid="{00000000-0005-0000-0000-00002D040000}"/>
    <cellStyle name="Currency 2 2 2 4 2 2 2" xfId="4510" xr:uid="{00000000-0005-0000-0000-00002E040000}"/>
    <cellStyle name="Currency 2 2 2 4 2 2 3" xfId="4728" xr:uid="{00000000-0005-0000-0000-00002F040000}"/>
    <cellStyle name="Currency 2 2 2 4 2 2 4" xfId="4946" xr:uid="{00000000-0005-0000-0000-000030040000}"/>
    <cellStyle name="Currency 2 2 2 4 2 3" xfId="4382" xr:uid="{00000000-0005-0000-0000-000031040000}"/>
    <cellStyle name="Currency 2 2 2 4 2 4" xfId="4600" xr:uid="{00000000-0005-0000-0000-000032040000}"/>
    <cellStyle name="Currency 2 2 2 4 2 5" xfId="4818" xr:uid="{00000000-0005-0000-0000-000033040000}"/>
    <cellStyle name="Currency 2 2 2 4 3" xfId="3835" xr:uid="{00000000-0005-0000-0000-000034040000}"/>
    <cellStyle name="Currency 2 2 2 4 3 2" xfId="4439" xr:uid="{00000000-0005-0000-0000-000035040000}"/>
    <cellStyle name="Currency 2 2 2 4 3 3" xfId="4657" xr:uid="{00000000-0005-0000-0000-000036040000}"/>
    <cellStyle name="Currency 2 2 2 4 3 4" xfId="4875" xr:uid="{00000000-0005-0000-0000-000037040000}"/>
    <cellStyle name="Currency 2 2 2 4 4" xfId="4032" xr:uid="{00000000-0005-0000-0000-000038040000}"/>
    <cellStyle name="Currency 2 2 2 4 4 2" xfId="4481" xr:uid="{00000000-0005-0000-0000-000039040000}"/>
    <cellStyle name="Currency 2 2 2 4 4 3" xfId="4699" xr:uid="{00000000-0005-0000-0000-00003A040000}"/>
    <cellStyle name="Currency 2 2 2 4 4 4" xfId="4917" xr:uid="{00000000-0005-0000-0000-00003B040000}"/>
    <cellStyle name="Currency 2 2 2 4 5" xfId="4353" xr:uid="{00000000-0005-0000-0000-00003C040000}"/>
    <cellStyle name="Currency 2 2 2 4 6" xfId="4571" xr:uid="{00000000-0005-0000-0000-00003D040000}"/>
    <cellStyle name="Currency 2 2 2 4 7" xfId="4789" xr:uid="{00000000-0005-0000-0000-00003E040000}"/>
    <cellStyle name="Currency 2 2 2 5" xfId="3575" xr:uid="{00000000-0005-0000-0000-00003F040000}"/>
    <cellStyle name="Currency 2 2 2 5 2" xfId="4175" xr:uid="{00000000-0005-0000-0000-000040040000}"/>
    <cellStyle name="Currency 2 2 2 5 2 2" xfId="4505" xr:uid="{00000000-0005-0000-0000-000041040000}"/>
    <cellStyle name="Currency 2 2 2 5 2 3" xfId="4723" xr:uid="{00000000-0005-0000-0000-000042040000}"/>
    <cellStyle name="Currency 2 2 2 5 2 4" xfId="4941" xr:uid="{00000000-0005-0000-0000-000043040000}"/>
    <cellStyle name="Currency 2 2 2 5 3" xfId="4377" xr:uid="{00000000-0005-0000-0000-000044040000}"/>
    <cellStyle name="Currency 2 2 2 5 4" xfId="4595" xr:uid="{00000000-0005-0000-0000-000045040000}"/>
    <cellStyle name="Currency 2 2 2 5 5" xfId="4813" xr:uid="{00000000-0005-0000-0000-000046040000}"/>
    <cellStyle name="Currency 2 2 2 6" xfId="3732" xr:uid="{00000000-0005-0000-0000-000047040000}"/>
    <cellStyle name="Currency 2 2 2 6 2" xfId="4411" xr:uid="{00000000-0005-0000-0000-000048040000}"/>
    <cellStyle name="Currency 2 2 2 6 3" xfId="4629" xr:uid="{00000000-0005-0000-0000-000049040000}"/>
    <cellStyle name="Currency 2 2 2 6 4" xfId="4847" xr:uid="{00000000-0005-0000-0000-00004A040000}"/>
    <cellStyle name="Currency 2 2 2 7" xfId="3873" xr:uid="{00000000-0005-0000-0000-00004B040000}"/>
    <cellStyle name="Currency 2 2 2 7 2" xfId="4453" xr:uid="{00000000-0005-0000-0000-00004C040000}"/>
    <cellStyle name="Currency 2 2 2 7 3" xfId="4671" xr:uid="{00000000-0005-0000-0000-00004D040000}"/>
    <cellStyle name="Currency 2 2 2 7 4" xfId="4889" xr:uid="{00000000-0005-0000-0000-00004E040000}"/>
    <cellStyle name="Currency 2 2 2 8" xfId="4325" xr:uid="{00000000-0005-0000-0000-00004F040000}"/>
    <cellStyle name="Currency 2 2 2 9" xfId="4543" xr:uid="{00000000-0005-0000-0000-000050040000}"/>
    <cellStyle name="Currency 2 2 3" xfId="3428" xr:uid="{00000000-0005-0000-0000-000051040000}"/>
    <cellStyle name="Currency 2 2 3 2" xfId="3581" xr:uid="{00000000-0005-0000-0000-000052040000}"/>
    <cellStyle name="Currency 2 2 4" xfId="1536" xr:uid="{00000000-0005-0000-0000-0000D4030000}"/>
    <cellStyle name="Currency 2 3" xfId="162" xr:uid="{00000000-0005-0000-0000-0000E9000000}"/>
    <cellStyle name="Currency 2 3 10" xfId="4760" xr:uid="{00000000-0005-0000-0000-000054040000}"/>
    <cellStyle name="Currency 2 3 11" xfId="1541" xr:uid="{00000000-0005-0000-0000-000053040000}"/>
    <cellStyle name="Currency 2 3 12" xfId="20053" xr:uid="{F1958814-FCA8-49C9-AE83-D4391A1A0304}"/>
    <cellStyle name="Currency 2 3 2" xfId="1542" xr:uid="{00000000-0005-0000-0000-000055040000}"/>
    <cellStyle name="Currency 2 3 2 10" xfId="3329" xr:uid="{00000000-0005-0000-0000-000056040000}"/>
    <cellStyle name="Currency 2 3 2 11" xfId="20073" xr:uid="{DBFBEBB7-E987-4ADF-A662-834F3D2DDC55}"/>
    <cellStyle name="Currency 2 3 2 2" xfId="3419" xr:uid="{00000000-0005-0000-0000-000057040000}"/>
    <cellStyle name="Currency 2 3 2 2 2" xfId="3584" xr:uid="{00000000-0005-0000-0000-000058040000}"/>
    <cellStyle name="Currency 2 3 2 2 2 2" xfId="4183" xr:uid="{00000000-0005-0000-0000-000059040000}"/>
    <cellStyle name="Currency 2 3 2 2 2 2 2" xfId="4513" xr:uid="{00000000-0005-0000-0000-00005A040000}"/>
    <cellStyle name="Currency 2 3 2 2 2 2 3" xfId="4731" xr:uid="{00000000-0005-0000-0000-00005B040000}"/>
    <cellStyle name="Currency 2 3 2 2 2 2 4" xfId="4949" xr:uid="{00000000-0005-0000-0000-00005C040000}"/>
    <cellStyle name="Currency 2 3 2 2 2 3" xfId="4385" xr:uid="{00000000-0005-0000-0000-00005D040000}"/>
    <cellStyle name="Currency 2 3 2 2 2 4" xfId="4603" xr:uid="{00000000-0005-0000-0000-00005E040000}"/>
    <cellStyle name="Currency 2 3 2 2 2 5" xfId="4821" xr:uid="{00000000-0005-0000-0000-00005F040000}"/>
    <cellStyle name="Currency 2 3 2 2 3" xfId="3827" xr:uid="{00000000-0005-0000-0000-000060040000}"/>
    <cellStyle name="Currency 2 3 2 2 3 2" xfId="4431" xr:uid="{00000000-0005-0000-0000-000061040000}"/>
    <cellStyle name="Currency 2 3 2 2 3 3" xfId="4649" xr:uid="{00000000-0005-0000-0000-000062040000}"/>
    <cellStyle name="Currency 2 3 2 2 3 4" xfId="4867" xr:uid="{00000000-0005-0000-0000-000063040000}"/>
    <cellStyle name="Currency 2 3 2 2 4" xfId="4024" xr:uid="{00000000-0005-0000-0000-000064040000}"/>
    <cellStyle name="Currency 2 3 2 2 4 2" xfId="4473" xr:uid="{00000000-0005-0000-0000-000065040000}"/>
    <cellStyle name="Currency 2 3 2 2 4 3" xfId="4691" xr:uid="{00000000-0005-0000-0000-000066040000}"/>
    <cellStyle name="Currency 2 3 2 2 4 4" xfId="4909" xr:uid="{00000000-0005-0000-0000-000067040000}"/>
    <cellStyle name="Currency 2 3 2 2 5" xfId="4345" xr:uid="{00000000-0005-0000-0000-000068040000}"/>
    <cellStyle name="Currency 2 3 2 2 6" xfId="4563" xr:uid="{00000000-0005-0000-0000-000069040000}"/>
    <cellStyle name="Currency 2 3 2 2 7" xfId="4781" xr:uid="{00000000-0005-0000-0000-00006A040000}"/>
    <cellStyle name="Currency 2 3 2 3" xfId="3432" xr:uid="{00000000-0005-0000-0000-00006B040000}"/>
    <cellStyle name="Currency 2 3 2 3 2" xfId="3585" xr:uid="{00000000-0005-0000-0000-00006C040000}"/>
    <cellStyle name="Currency 2 3 2 3 2 2" xfId="4184" xr:uid="{00000000-0005-0000-0000-00006D040000}"/>
    <cellStyle name="Currency 2 3 2 3 2 2 2" xfId="4514" xr:uid="{00000000-0005-0000-0000-00006E040000}"/>
    <cellStyle name="Currency 2 3 2 3 2 2 3" xfId="4732" xr:uid="{00000000-0005-0000-0000-00006F040000}"/>
    <cellStyle name="Currency 2 3 2 3 2 2 4" xfId="4950" xr:uid="{00000000-0005-0000-0000-000070040000}"/>
    <cellStyle name="Currency 2 3 2 3 2 3" xfId="4386" xr:uid="{00000000-0005-0000-0000-000071040000}"/>
    <cellStyle name="Currency 2 3 2 3 2 4" xfId="4604" xr:uid="{00000000-0005-0000-0000-000072040000}"/>
    <cellStyle name="Currency 2 3 2 3 2 5" xfId="4822" xr:uid="{00000000-0005-0000-0000-000073040000}"/>
    <cellStyle name="Currency 2 3 2 3 3" xfId="3838" xr:uid="{00000000-0005-0000-0000-000074040000}"/>
    <cellStyle name="Currency 2 3 2 3 3 2" xfId="4442" xr:uid="{00000000-0005-0000-0000-000075040000}"/>
    <cellStyle name="Currency 2 3 2 3 3 3" xfId="4660" xr:uid="{00000000-0005-0000-0000-000076040000}"/>
    <cellStyle name="Currency 2 3 2 3 3 4" xfId="4878" xr:uid="{00000000-0005-0000-0000-000077040000}"/>
    <cellStyle name="Currency 2 3 2 3 4" xfId="4035" xr:uid="{00000000-0005-0000-0000-000078040000}"/>
    <cellStyle name="Currency 2 3 2 3 4 2" xfId="4484" xr:uid="{00000000-0005-0000-0000-000079040000}"/>
    <cellStyle name="Currency 2 3 2 3 4 3" xfId="4702" xr:uid="{00000000-0005-0000-0000-00007A040000}"/>
    <cellStyle name="Currency 2 3 2 3 4 4" xfId="4920" xr:uid="{00000000-0005-0000-0000-00007B040000}"/>
    <cellStyle name="Currency 2 3 2 3 5" xfId="4356" xr:uid="{00000000-0005-0000-0000-00007C040000}"/>
    <cellStyle name="Currency 2 3 2 3 6" xfId="4574" xr:uid="{00000000-0005-0000-0000-00007D040000}"/>
    <cellStyle name="Currency 2 3 2 3 7" xfId="4792" xr:uid="{00000000-0005-0000-0000-00007E040000}"/>
    <cellStyle name="Currency 2 3 2 4" xfId="3583" xr:uid="{00000000-0005-0000-0000-00007F040000}"/>
    <cellStyle name="Currency 2 3 2 4 2" xfId="4182" xr:uid="{00000000-0005-0000-0000-000080040000}"/>
    <cellStyle name="Currency 2 3 2 4 2 2" xfId="4512" xr:uid="{00000000-0005-0000-0000-000081040000}"/>
    <cellStyle name="Currency 2 3 2 4 2 3" xfId="4730" xr:uid="{00000000-0005-0000-0000-000082040000}"/>
    <cellStyle name="Currency 2 3 2 4 2 4" xfId="4948" xr:uid="{00000000-0005-0000-0000-000083040000}"/>
    <cellStyle name="Currency 2 3 2 4 3" xfId="4384" xr:uid="{00000000-0005-0000-0000-000084040000}"/>
    <cellStyle name="Currency 2 3 2 4 4" xfId="4602" xr:uid="{00000000-0005-0000-0000-000085040000}"/>
    <cellStyle name="Currency 2 3 2 4 5" xfId="4820" xr:uid="{00000000-0005-0000-0000-000086040000}"/>
    <cellStyle name="Currency 2 3 2 5" xfId="3755" xr:uid="{00000000-0005-0000-0000-000087040000}"/>
    <cellStyle name="Currency 2 3 2 5 2" xfId="4417" xr:uid="{00000000-0005-0000-0000-000088040000}"/>
    <cellStyle name="Currency 2 3 2 5 3" xfId="4635" xr:uid="{00000000-0005-0000-0000-000089040000}"/>
    <cellStyle name="Currency 2 3 2 5 4" xfId="4853" xr:uid="{00000000-0005-0000-0000-00008A040000}"/>
    <cellStyle name="Currency 2 3 2 6" xfId="3932" xr:uid="{00000000-0005-0000-0000-00008B040000}"/>
    <cellStyle name="Currency 2 3 2 6 2" xfId="4459" xr:uid="{00000000-0005-0000-0000-00008C040000}"/>
    <cellStyle name="Currency 2 3 2 6 3" xfId="4677" xr:uid="{00000000-0005-0000-0000-00008D040000}"/>
    <cellStyle name="Currency 2 3 2 6 4" xfId="4895" xr:uid="{00000000-0005-0000-0000-00008E040000}"/>
    <cellStyle name="Currency 2 3 2 7" xfId="4331" xr:uid="{00000000-0005-0000-0000-00008F040000}"/>
    <cellStyle name="Currency 2 3 2 8" xfId="4549" xr:uid="{00000000-0005-0000-0000-000090040000}"/>
    <cellStyle name="Currency 2 3 2 9" xfId="4767" xr:uid="{00000000-0005-0000-0000-000091040000}"/>
    <cellStyle name="Currency 2 3 3" xfId="1543" xr:uid="{00000000-0005-0000-0000-000092040000}"/>
    <cellStyle name="Currency 2 3 3 2" xfId="1544" xr:uid="{00000000-0005-0000-0000-000093040000}"/>
    <cellStyle name="Currency 2 3 3 2 2" xfId="4185" xr:uid="{00000000-0005-0000-0000-000094040000}"/>
    <cellStyle name="Currency 2 3 3 2 2 2" xfId="4515" xr:uid="{00000000-0005-0000-0000-000095040000}"/>
    <cellStyle name="Currency 2 3 3 2 2 3" xfId="4733" xr:uid="{00000000-0005-0000-0000-000096040000}"/>
    <cellStyle name="Currency 2 3 3 2 2 4" xfId="4951" xr:uid="{00000000-0005-0000-0000-000097040000}"/>
    <cellStyle name="Currency 2 3 3 2 3" xfId="4387" xr:uid="{00000000-0005-0000-0000-000098040000}"/>
    <cellStyle name="Currency 2 3 3 2 4" xfId="4605" xr:uid="{00000000-0005-0000-0000-000099040000}"/>
    <cellStyle name="Currency 2 3 3 2 5" xfId="4823" xr:uid="{00000000-0005-0000-0000-00009A040000}"/>
    <cellStyle name="Currency 2 3 3 2 6" xfId="3586" xr:uid="{00000000-0005-0000-0000-00009B040000}"/>
    <cellStyle name="Currency 2 3 3 3" xfId="3787" xr:uid="{00000000-0005-0000-0000-00009C040000}"/>
    <cellStyle name="Currency 2 3 3 3 2" xfId="4424" xr:uid="{00000000-0005-0000-0000-00009D040000}"/>
    <cellStyle name="Currency 2 3 3 3 3" xfId="4642" xr:uid="{00000000-0005-0000-0000-00009E040000}"/>
    <cellStyle name="Currency 2 3 3 3 4" xfId="4860" xr:uid="{00000000-0005-0000-0000-00009F040000}"/>
    <cellStyle name="Currency 2 3 3 4" xfId="3964" xr:uid="{00000000-0005-0000-0000-0000A0040000}"/>
    <cellStyle name="Currency 2 3 3 4 2" xfId="4466" xr:uid="{00000000-0005-0000-0000-0000A1040000}"/>
    <cellStyle name="Currency 2 3 3 4 3" xfId="4684" xr:uid="{00000000-0005-0000-0000-0000A2040000}"/>
    <cellStyle name="Currency 2 3 3 4 4" xfId="4902" xr:uid="{00000000-0005-0000-0000-0000A3040000}"/>
    <cellStyle name="Currency 2 3 3 5" xfId="4338" xr:uid="{00000000-0005-0000-0000-0000A4040000}"/>
    <cellStyle name="Currency 2 3 3 6" xfId="4556" xr:uid="{00000000-0005-0000-0000-0000A5040000}"/>
    <cellStyle name="Currency 2 3 3 7" xfId="4774" xr:uid="{00000000-0005-0000-0000-0000A6040000}"/>
    <cellStyle name="Currency 2 3 3 8" xfId="3359" xr:uid="{00000000-0005-0000-0000-0000A7040000}"/>
    <cellStyle name="Currency 2 3 4" xfId="3431" xr:uid="{00000000-0005-0000-0000-0000A8040000}"/>
    <cellStyle name="Currency 2 3 4 2" xfId="3587" xr:uid="{00000000-0005-0000-0000-0000A9040000}"/>
    <cellStyle name="Currency 2 3 4 2 2" xfId="4186" xr:uid="{00000000-0005-0000-0000-0000AA040000}"/>
    <cellStyle name="Currency 2 3 4 2 2 2" xfId="4516" xr:uid="{00000000-0005-0000-0000-0000AB040000}"/>
    <cellStyle name="Currency 2 3 4 2 2 3" xfId="4734" xr:uid="{00000000-0005-0000-0000-0000AC040000}"/>
    <cellStyle name="Currency 2 3 4 2 2 4" xfId="4952" xr:uid="{00000000-0005-0000-0000-0000AD040000}"/>
    <cellStyle name="Currency 2 3 4 2 3" xfId="4388" xr:uid="{00000000-0005-0000-0000-0000AE040000}"/>
    <cellStyle name="Currency 2 3 4 2 4" xfId="4606" xr:uid="{00000000-0005-0000-0000-0000AF040000}"/>
    <cellStyle name="Currency 2 3 4 2 5" xfId="4824" xr:uid="{00000000-0005-0000-0000-0000B0040000}"/>
    <cellStyle name="Currency 2 3 4 3" xfId="3837" xr:uid="{00000000-0005-0000-0000-0000B1040000}"/>
    <cellStyle name="Currency 2 3 4 3 2" xfId="4441" xr:uid="{00000000-0005-0000-0000-0000B2040000}"/>
    <cellStyle name="Currency 2 3 4 3 3" xfId="4659" xr:uid="{00000000-0005-0000-0000-0000B3040000}"/>
    <cellStyle name="Currency 2 3 4 3 4" xfId="4877" xr:uid="{00000000-0005-0000-0000-0000B4040000}"/>
    <cellStyle name="Currency 2 3 4 4" xfId="4034" xr:uid="{00000000-0005-0000-0000-0000B5040000}"/>
    <cellStyle name="Currency 2 3 4 4 2" xfId="4483" xr:uid="{00000000-0005-0000-0000-0000B6040000}"/>
    <cellStyle name="Currency 2 3 4 4 3" xfId="4701" xr:uid="{00000000-0005-0000-0000-0000B7040000}"/>
    <cellStyle name="Currency 2 3 4 4 4" xfId="4919" xr:uid="{00000000-0005-0000-0000-0000B8040000}"/>
    <cellStyle name="Currency 2 3 4 5" xfId="4355" xr:uid="{00000000-0005-0000-0000-0000B9040000}"/>
    <cellStyle name="Currency 2 3 4 6" xfId="4573" xr:uid="{00000000-0005-0000-0000-0000BA040000}"/>
    <cellStyle name="Currency 2 3 4 7" xfId="4791" xr:uid="{00000000-0005-0000-0000-0000BB040000}"/>
    <cellStyle name="Currency 2 3 5" xfId="3582" xr:uid="{00000000-0005-0000-0000-0000BC040000}"/>
    <cellStyle name="Currency 2 3 5 2" xfId="4181" xr:uid="{00000000-0005-0000-0000-0000BD040000}"/>
    <cellStyle name="Currency 2 3 5 2 2" xfId="4511" xr:uid="{00000000-0005-0000-0000-0000BE040000}"/>
    <cellStyle name="Currency 2 3 5 2 3" xfId="4729" xr:uid="{00000000-0005-0000-0000-0000BF040000}"/>
    <cellStyle name="Currency 2 3 5 2 4" xfId="4947" xr:uid="{00000000-0005-0000-0000-0000C0040000}"/>
    <cellStyle name="Currency 2 3 5 3" xfId="4383" xr:uid="{00000000-0005-0000-0000-0000C1040000}"/>
    <cellStyle name="Currency 2 3 5 4" xfId="4601" xr:uid="{00000000-0005-0000-0000-0000C2040000}"/>
    <cellStyle name="Currency 2 3 5 5" xfId="4819" xr:uid="{00000000-0005-0000-0000-0000C3040000}"/>
    <cellStyle name="Currency 2 3 6" xfId="3731" xr:uid="{00000000-0005-0000-0000-0000C4040000}"/>
    <cellStyle name="Currency 2 3 6 2" xfId="4410" xr:uid="{00000000-0005-0000-0000-0000C5040000}"/>
    <cellStyle name="Currency 2 3 6 3" xfId="4628" xr:uid="{00000000-0005-0000-0000-0000C6040000}"/>
    <cellStyle name="Currency 2 3 6 4" xfId="4846" xr:uid="{00000000-0005-0000-0000-0000C7040000}"/>
    <cellStyle name="Currency 2 3 7" xfId="3872" xr:uid="{00000000-0005-0000-0000-0000C8040000}"/>
    <cellStyle name="Currency 2 3 7 2" xfId="4452" xr:uid="{00000000-0005-0000-0000-0000C9040000}"/>
    <cellStyle name="Currency 2 3 7 3" xfId="4670" xr:uid="{00000000-0005-0000-0000-0000CA040000}"/>
    <cellStyle name="Currency 2 3 7 4" xfId="4888" xr:uid="{00000000-0005-0000-0000-0000CB040000}"/>
    <cellStyle name="Currency 2 3 8" xfId="4324" xr:uid="{00000000-0005-0000-0000-0000CC040000}"/>
    <cellStyle name="Currency 2 3 9" xfId="4542" xr:uid="{00000000-0005-0000-0000-0000CD040000}"/>
    <cellStyle name="Currency 2 4" xfId="374" xr:uid="{00000000-0005-0000-0000-0000EA000000}"/>
    <cellStyle name="Currency 2 4 2" xfId="3588" xr:uid="{00000000-0005-0000-0000-0000CF040000}"/>
    <cellStyle name="Currency 2 4 3" xfId="3427" xr:uid="{00000000-0005-0000-0000-0000D0040000}"/>
    <cellStyle name="Currency 2 5" xfId="87" xr:uid="{00000000-0005-0000-0000-0000EB000000}"/>
    <cellStyle name="Currency 3" xfId="58" xr:uid="{00000000-0005-0000-0000-0000EC000000}"/>
    <cellStyle name="Currency 3 10" xfId="3188" xr:uid="{00000000-0005-0000-0000-0000D2040000}"/>
    <cellStyle name="Currency 3 2" xfId="165" xr:uid="{00000000-0005-0000-0000-0000ED000000}"/>
    <cellStyle name="Currency 3 2 2" xfId="377" xr:uid="{00000000-0005-0000-0000-0000EE000000}"/>
    <cellStyle name="Currency 3 2 2 2" xfId="1545" xr:uid="{00000000-0005-0000-0000-0000D5040000}"/>
    <cellStyle name="Currency 3 2 2 3" xfId="1546" xr:uid="{00000000-0005-0000-0000-0000D6040000}"/>
    <cellStyle name="Currency 3 2 2 3 2" xfId="1547" xr:uid="{00000000-0005-0000-0000-0000D7040000}"/>
    <cellStyle name="Currency 3 3" xfId="376" xr:uid="{00000000-0005-0000-0000-0000EF000000}"/>
    <cellStyle name="Currency 3 3 2" xfId="1548" xr:uid="{00000000-0005-0000-0000-0000D9040000}"/>
    <cellStyle name="Currency 3 3 3" xfId="1549" xr:uid="{00000000-0005-0000-0000-0000DA040000}"/>
    <cellStyle name="Currency 3 3 3 2" xfId="1550" xr:uid="{00000000-0005-0000-0000-0000DB040000}"/>
    <cellStyle name="Currency 3 4" xfId="1318" xr:uid="{00000000-0005-0000-0000-0000F0000000}"/>
    <cellStyle name="Currency 3 4 2" xfId="4538" xr:uid="{00000000-0005-0000-0000-0000DD040000}"/>
    <cellStyle name="Currency 3 4 3" xfId="4756" xr:uid="{00000000-0005-0000-0000-0000DE040000}"/>
    <cellStyle name="Currency 3 4 4" xfId="4974" xr:uid="{00000000-0005-0000-0000-0000DF040000}"/>
    <cellStyle name="Currency 3 4 5" xfId="4320" xr:uid="{00000000-0005-0000-0000-0000E0040000}"/>
    <cellStyle name="Currency 3 4 6" xfId="3189" xr:uid="{00000000-0005-0000-0000-0000DC040000}"/>
    <cellStyle name="Currency 3 5" xfId="164" xr:uid="{00000000-0005-0000-0000-0000F1000000}"/>
    <cellStyle name="Currency 4" xfId="166" xr:uid="{00000000-0005-0000-0000-0000F2000000}"/>
    <cellStyle name="Currency 4 2" xfId="378" xr:uid="{00000000-0005-0000-0000-0000F3000000}"/>
    <cellStyle name="Currency 4 2 2" xfId="1553" xr:uid="{00000000-0005-0000-0000-0000E3040000}"/>
    <cellStyle name="Currency 4 2 2 2" xfId="1554" xr:uid="{00000000-0005-0000-0000-0000E4040000}"/>
    <cellStyle name="Currency 4 2 2 3" xfId="1555" xr:uid="{00000000-0005-0000-0000-0000E5040000}"/>
    <cellStyle name="Currency 4 2 2 3 2" xfId="1556" xr:uid="{00000000-0005-0000-0000-0000E6040000}"/>
    <cellStyle name="Currency 4 2 3" xfId="1552" xr:uid="{00000000-0005-0000-0000-0000E2040000}"/>
    <cellStyle name="Currency 4 3" xfId="1557" xr:uid="{00000000-0005-0000-0000-0000E7040000}"/>
    <cellStyle name="Currency 4 3 2" xfId="1558" xr:uid="{00000000-0005-0000-0000-0000E8040000}"/>
    <cellStyle name="Currency 4 3 3" xfId="1559" xr:uid="{00000000-0005-0000-0000-0000E9040000}"/>
    <cellStyle name="Currency 4 3 3 2" xfId="1560" xr:uid="{00000000-0005-0000-0000-0000EA040000}"/>
    <cellStyle name="Currency 4 4" xfId="1551" xr:uid="{00000000-0005-0000-0000-0000E1040000}"/>
    <cellStyle name="Currency 5" xfId="167" xr:uid="{00000000-0005-0000-0000-0000F4000000}"/>
    <cellStyle name="Currency 5 2" xfId="1562" xr:uid="{00000000-0005-0000-0000-0000EC040000}"/>
    <cellStyle name="Currency 5 2 2" xfId="1563" xr:uid="{00000000-0005-0000-0000-0000ED040000}"/>
    <cellStyle name="Currency 5 2 2 2" xfId="1564" xr:uid="{00000000-0005-0000-0000-0000EE040000}"/>
    <cellStyle name="Currency 5 2 2 3" xfId="1565" xr:uid="{00000000-0005-0000-0000-0000EF040000}"/>
    <cellStyle name="Currency 5 2 2 3 2" xfId="1566" xr:uid="{00000000-0005-0000-0000-0000F0040000}"/>
    <cellStyle name="Currency 5 2 3" xfId="4537" xr:uid="{00000000-0005-0000-0000-0000F1040000}"/>
    <cellStyle name="Currency 5 3" xfId="1567" xr:uid="{00000000-0005-0000-0000-0000F2040000}"/>
    <cellStyle name="Currency 5 3 2" xfId="1568" xr:uid="{00000000-0005-0000-0000-0000F3040000}"/>
    <cellStyle name="Currency 5 3 3" xfId="1569" xr:uid="{00000000-0005-0000-0000-0000F4040000}"/>
    <cellStyle name="Currency 5 3 3 2" xfId="1570" xr:uid="{00000000-0005-0000-0000-0000F5040000}"/>
    <cellStyle name="Currency 5 3 4" xfId="4755" xr:uid="{00000000-0005-0000-0000-0000F6040000}"/>
    <cellStyle name="Currency 5 4" xfId="4972" xr:uid="{00000000-0005-0000-0000-0000F7040000}"/>
    <cellStyle name="Currency 5 5" xfId="4319" xr:uid="{00000000-0005-0000-0000-0000F8040000}"/>
    <cellStyle name="Currency 5 6" xfId="1561" xr:uid="{00000000-0005-0000-0000-0000EB040000}"/>
    <cellStyle name="Currency 6" xfId="161" xr:uid="{00000000-0005-0000-0000-0000F5000000}"/>
    <cellStyle name="Currency 6 2" xfId="1572" xr:uid="{00000000-0005-0000-0000-0000FA040000}"/>
    <cellStyle name="Currency 6 2 2" xfId="1573" xr:uid="{00000000-0005-0000-0000-0000FB040000}"/>
    <cellStyle name="Currency 6 2 2 2" xfId="1574" xr:uid="{00000000-0005-0000-0000-0000FC040000}"/>
    <cellStyle name="Currency 6 2 2 3" xfId="1575" xr:uid="{00000000-0005-0000-0000-0000FD040000}"/>
    <cellStyle name="Currency 6 2 2 3 2" xfId="1576" xr:uid="{00000000-0005-0000-0000-0000FE040000}"/>
    <cellStyle name="Currency 6 3" xfId="1577" xr:uid="{00000000-0005-0000-0000-0000FF040000}"/>
    <cellStyle name="Currency 6 3 2" xfId="1578" xr:uid="{00000000-0005-0000-0000-000000050000}"/>
    <cellStyle name="Currency 6 3 3" xfId="1579" xr:uid="{00000000-0005-0000-0000-000001050000}"/>
    <cellStyle name="Currency 6 3 3 2" xfId="1580" xr:uid="{00000000-0005-0000-0000-000002050000}"/>
    <cellStyle name="Currency 6 4" xfId="1571" xr:uid="{00000000-0005-0000-0000-0000F9040000}"/>
    <cellStyle name="Currency 6 5" xfId="20054" xr:uid="{59D19DD0-3294-4B14-BF17-016EA711AE24}"/>
    <cellStyle name="Currency 7" xfId="373" xr:uid="{00000000-0005-0000-0000-0000F6000000}"/>
    <cellStyle name="Currency 7 2" xfId="1582" xr:uid="{00000000-0005-0000-0000-000004050000}"/>
    <cellStyle name="Currency 7 2 2" xfId="1583" xr:uid="{00000000-0005-0000-0000-000005050000}"/>
    <cellStyle name="Currency 7 2 2 2" xfId="1584" xr:uid="{00000000-0005-0000-0000-000006050000}"/>
    <cellStyle name="Currency 7 2 2 3" xfId="1585" xr:uid="{00000000-0005-0000-0000-000007050000}"/>
    <cellStyle name="Currency 7 2 2 3 2" xfId="1586" xr:uid="{00000000-0005-0000-0000-000008050000}"/>
    <cellStyle name="Currency 7 2 3" xfId="20074" xr:uid="{5748818D-824C-4F8D-99BD-ECC3EC95806F}"/>
    <cellStyle name="Currency 7 3" xfId="1587" xr:uid="{00000000-0005-0000-0000-000009050000}"/>
    <cellStyle name="Currency 7 3 2" xfId="1588" xr:uid="{00000000-0005-0000-0000-00000A050000}"/>
    <cellStyle name="Currency 7 3 3" xfId="1589" xr:uid="{00000000-0005-0000-0000-00000B050000}"/>
    <cellStyle name="Currency 7 3 3 2" xfId="1590" xr:uid="{00000000-0005-0000-0000-00000C050000}"/>
    <cellStyle name="Currency 7 4" xfId="1581" xr:uid="{00000000-0005-0000-0000-000003050000}"/>
    <cellStyle name="Currency 8" xfId="882" xr:uid="{00000000-0005-0000-0000-0000F7000000}"/>
    <cellStyle name="Currency 8 2" xfId="1592" xr:uid="{00000000-0005-0000-0000-00000E050000}"/>
    <cellStyle name="Currency 8 2 2" xfId="1593" xr:uid="{00000000-0005-0000-0000-00000F050000}"/>
    <cellStyle name="Currency 8 2 2 2" xfId="1594" xr:uid="{00000000-0005-0000-0000-000010050000}"/>
    <cellStyle name="Currency 8 2 2 3" xfId="1595" xr:uid="{00000000-0005-0000-0000-000011050000}"/>
    <cellStyle name="Currency 8 2 2 3 2" xfId="1596" xr:uid="{00000000-0005-0000-0000-000012050000}"/>
    <cellStyle name="Currency 8 3" xfId="1597" xr:uid="{00000000-0005-0000-0000-000013050000}"/>
    <cellStyle name="Currency 8 3 2" xfId="1598" xr:uid="{00000000-0005-0000-0000-000014050000}"/>
    <cellStyle name="Currency 8 3 2 2" xfId="1599" xr:uid="{00000000-0005-0000-0000-000015050000}"/>
    <cellStyle name="Currency 8 3 2 2 2" xfId="1600" xr:uid="{00000000-0005-0000-0000-000016050000}"/>
    <cellStyle name="Currency 8 3 2 2 2 2" xfId="1601" xr:uid="{00000000-0005-0000-0000-000017050000}"/>
    <cellStyle name="Currency 8 3 2 2 2 3" xfId="1602" xr:uid="{00000000-0005-0000-0000-000018050000}"/>
    <cellStyle name="Currency 8 3 2 2 2 3 2" xfId="1603" xr:uid="{00000000-0005-0000-0000-000019050000}"/>
    <cellStyle name="Currency 8 3 2 3" xfId="1604" xr:uid="{00000000-0005-0000-0000-00001A050000}"/>
    <cellStyle name="Currency 8 3 2 3 2" xfId="1605" xr:uid="{00000000-0005-0000-0000-00001B050000}"/>
    <cellStyle name="Currency 8 3 2 3 3" xfId="1606" xr:uid="{00000000-0005-0000-0000-00001C050000}"/>
    <cellStyle name="Currency 8 3 2 3 3 2" xfId="1607" xr:uid="{00000000-0005-0000-0000-00001D050000}"/>
    <cellStyle name="Currency 8 3 3" xfId="1608" xr:uid="{00000000-0005-0000-0000-00001E050000}"/>
    <cellStyle name="Currency 8 3 3 2" xfId="1609" xr:uid="{00000000-0005-0000-0000-00001F050000}"/>
    <cellStyle name="Currency 8 3 3 2 2" xfId="1610" xr:uid="{00000000-0005-0000-0000-000020050000}"/>
    <cellStyle name="Currency 8 3 3 2 3" xfId="1611" xr:uid="{00000000-0005-0000-0000-000021050000}"/>
    <cellStyle name="Currency 8 3 3 2 3 2" xfId="1612" xr:uid="{00000000-0005-0000-0000-000022050000}"/>
    <cellStyle name="Currency 8 3 4" xfId="1613" xr:uid="{00000000-0005-0000-0000-000023050000}"/>
    <cellStyle name="Currency 8 3 4 2" xfId="1614" xr:uid="{00000000-0005-0000-0000-000024050000}"/>
    <cellStyle name="Currency 8 3 4 3" xfId="1615" xr:uid="{00000000-0005-0000-0000-000025050000}"/>
    <cellStyle name="Currency 8 3 4 3 2" xfId="1616" xr:uid="{00000000-0005-0000-0000-000026050000}"/>
    <cellStyle name="Currency 8 4" xfId="1617" xr:uid="{00000000-0005-0000-0000-000027050000}"/>
    <cellStyle name="Currency 8 4 2" xfId="1618" xr:uid="{00000000-0005-0000-0000-000028050000}"/>
    <cellStyle name="Currency 8 4 2 2" xfId="1619" xr:uid="{00000000-0005-0000-0000-000029050000}"/>
    <cellStyle name="Currency 8 4 2 2 2" xfId="1620" xr:uid="{00000000-0005-0000-0000-00002A050000}"/>
    <cellStyle name="Currency 8 4 2 2 3" xfId="1621" xr:uid="{00000000-0005-0000-0000-00002B050000}"/>
    <cellStyle name="Currency 8 4 2 2 3 2" xfId="1622" xr:uid="{00000000-0005-0000-0000-00002C050000}"/>
    <cellStyle name="Currency 8 4 3" xfId="1623" xr:uid="{00000000-0005-0000-0000-00002D050000}"/>
    <cellStyle name="Currency 8 4 3 2" xfId="1624" xr:uid="{00000000-0005-0000-0000-00002E050000}"/>
    <cellStyle name="Currency 8 4 3 3" xfId="1625" xr:uid="{00000000-0005-0000-0000-00002F050000}"/>
    <cellStyle name="Currency 8 4 3 3 2" xfId="1626" xr:uid="{00000000-0005-0000-0000-000030050000}"/>
    <cellStyle name="Currency 8 5" xfId="1627" xr:uid="{00000000-0005-0000-0000-000031050000}"/>
    <cellStyle name="Currency 8 5 2" xfId="1628" xr:uid="{00000000-0005-0000-0000-000032050000}"/>
    <cellStyle name="Currency 8 5 3" xfId="1629" xr:uid="{00000000-0005-0000-0000-000033050000}"/>
    <cellStyle name="Currency 8 5 3 2" xfId="1630" xr:uid="{00000000-0005-0000-0000-000034050000}"/>
    <cellStyle name="Currency 8 6" xfId="1591" xr:uid="{00000000-0005-0000-0000-00000D050000}"/>
    <cellStyle name="Currency 9" xfId="1631" xr:uid="{00000000-0005-0000-0000-000035050000}"/>
    <cellStyle name="Currency 9 2" xfId="1632" xr:uid="{00000000-0005-0000-0000-000036050000}"/>
    <cellStyle name="Currency 9 2 2" xfId="1633" xr:uid="{00000000-0005-0000-0000-000037050000}"/>
    <cellStyle name="Currency 9 2 2 2" xfId="1634" xr:uid="{00000000-0005-0000-0000-000038050000}"/>
    <cellStyle name="Currency 9 2 2 2 2" xfId="1635" xr:uid="{00000000-0005-0000-0000-000039050000}"/>
    <cellStyle name="Currency 9 2 2 2 3" xfId="1636" xr:uid="{00000000-0005-0000-0000-00003A050000}"/>
    <cellStyle name="Currency 9 2 2 2 3 2" xfId="1637" xr:uid="{00000000-0005-0000-0000-00003B050000}"/>
    <cellStyle name="Currency 9 2 3" xfId="1638" xr:uid="{00000000-0005-0000-0000-00003C050000}"/>
    <cellStyle name="Currency 9 2 3 2" xfId="1639" xr:uid="{00000000-0005-0000-0000-00003D050000}"/>
    <cellStyle name="Currency 9 2 3 3" xfId="1640" xr:uid="{00000000-0005-0000-0000-00003E050000}"/>
    <cellStyle name="Currency 9 2 3 3 2" xfId="1641" xr:uid="{00000000-0005-0000-0000-00003F050000}"/>
    <cellStyle name="Currency 9 3" xfId="1642" xr:uid="{00000000-0005-0000-0000-000040050000}"/>
    <cellStyle name="Currency 9 3 2" xfId="1643" xr:uid="{00000000-0005-0000-0000-000041050000}"/>
    <cellStyle name="Currency 9 3 2 2" xfId="1644" xr:uid="{00000000-0005-0000-0000-000042050000}"/>
    <cellStyle name="Currency 9 3 2 3" xfId="1645" xr:uid="{00000000-0005-0000-0000-000043050000}"/>
    <cellStyle name="Currency 9 3 2 3 2" xfId="1646" xr:uid="{00000000-0005-0000-0000-000044050000}"/>
    <cellStyle name="Currency 9 4" xfId="1647" xr:uid="{00000000-0005-0000-0000-000045050000}"/>
    <cellStyle name="Currency 9 4 2" xfId="1648" xr:uid="{00000000-0005-0000-0000-000046050000}"/>
    <cellStyle name="Currency 9 4 3" xfId="1649" xr:uid="{00000000-0005-0000-0000-000047050000}"/>
    <cellStyle name="Currency 9 4 3 2" xfId="1650" xr:uid="{00000000-0005-0000-0000-000048050000}"/>
    <cellStyle name="Currency1" xfId="168" xr:uid="{00000000-0005-0000-0000-0000F8000000}"/>
    <cellStyle name="Currency1 2" xfId="379" xr:uid="{00000000-0005-0000-0000-0000F9000000}"/>
    <cellStyle name="Date" xfId="169" xr:uid="{00000000-0005-0000-0000-0000FA000000}"/>
    <cellStyle name="Dollar (zero dec)" xfId="170" xr:uid="{00000000-0005-0000-0000-0000FB000000}"/>
    <cellStyle name="Dollar (zero dec) 2" xfId="380" xr:uid="{00000000-0005-0000-0000-0000FC000000}"/>
    <cellStyle name="Eingabe 2" xfId="1651" xr:uid="{00000000-0005-0000-0000-00004C050000}"/>
    <cellStyle name="Eingabe 2 10" xfId="19435" xr:uid="{DD58D44D-E397-43C3-BD24-538FBA0DFD64}"/>
    <cellStyle name="Eingabe 2 2" xfId="4981" xr:uid="{00000000-0005-0000-0000-00004D050000}"/>
    <cellStyle name="Eingabe 2 2 2" xfId="6767" xr:uid="{00000000-0005-0000-0000-00004D050000}"/>
    <cellStyle name="Eingabe 2 2 3" xfId="11117" xr:uid="{5E91B9AF-AA96-47A7-954A-5A83B549876A}"/>
    <cellStyle name="Eingabe 2 2 4" xfId="12521" xr:uid="{EB8E17B5-DD6E-40B7-8A54-5811F8EAFF2B}"/>
    <cellStyle name="Eingabe 2 2 5" xfId="14539" xr:uid="{0ABBF85E-9EA5-44EF-9702-EEAB0EB94941}"/>
    <cellStyle name="Eingabe 2 2 6" xfId="15534" xr:uid="{F238ADA4-655A-45F6-80A6-3EF56BE8DE9A}"/>
    <cellStyle name="Eingabe 2 2 7" xfId="17063" xr:uid="{0796CF1A-1D0C-43E9-98F6-51FA6ADAECF2}"/>
    <cellStyle name="Eingabe 2 2 8" xfId="18372" xr:uid="{F5010634-4E0E-405B-BFBB-A5678AC6A3BD}"/>
    <cellStyle name="Eingabe 2 2 9" xfId="19628" xr:uid="{FDD9488A-4F58-44B0-8709-D8727CA98215}"/>
    <cellStyle name="Eingabe 2 3" xfId="5875" xr:uid="{00000000-0005-0000-0000-00004C050000}"/>
    <cellStyle name="Eingabe 2 4" xfId="8008" xr:uid="{4917095E-E0C2-4E7E-BE39-6DED35991F38}"/>
    <cellStyle name="Eingabe 2 5" xfId="10208" xr:uid="{F7E6C701-B5C1-4725-8498-50B2675FA704}"/>
    <cellStyle name="Eingabe 2 6" xfId="10977" xr:uid="{C1D1048D-0625-4320-BC0C-B38FA11FCCD0}"/>
    <cellStyle name="Eingabe 2 7" xfId="7713" xr:uid="{78CC2ED9-1C55-45AD-81F2-84C6568B182E}"/>
    <cellStyle name="Eingabe 2 8" xfId="8268" xr:uid="{A0331521-D8CD-4DF1-821C-F4DA39F985B1}"/>
    <cellStyle name="Eingabe 2 9" xfId="14402" xr:uid="{7094F0C8-2A5D-44DA-986D-DA0DACDCBF35}"/>
    <cellStyle name="Ergebnis 2" xfId="1652" xr:uid="{00000000-0005-0000-0000-00004E050000}"/>
    <cellStyle name="Ergebnis 2 10" xfId="19949" xr:uid="{A5DF92C8-641F-49ED-B986-C59EDA19DE9F}"/>
    <cellStyle name="Ergebnis 2 2" xfId="4982" xr:uid="{00000000-0005-0000-0000-00004F050000}"/>
    <cellStyle name="Ergebnis 2 2 2" xfId="6768" xr:uid="{00000000-0005-0000-0000-00004F050000}"/>
    <cellStyle name="Ergebnis 2 2 3" xfId="11118" xr:uid="{E0AB8A9D-2212-4EAE-861F-EBA972EAE5FA}"/>
    <cellStyle name="Ergebnis 2 2 4" xfId="12522" xr:uid="{5F570B00-643D-4AB3-BFCB-793C09BD0DC3}"/>
    <cellStyle name="Ergebnis 2 2 5" xfId="8010" xr:uid="{F6802B41-0117-4038-9B19-7A2CF93A6423}"/>
    <cellStyle name="Ergebnis 2 2 6" xfId="15535" xr:uid="{2D1FE181-24E0-4DDC-9716-9ABC3D830B85}"/>
    <cellStyle name="Ergebnis 2 2 7" xfId="17064" xr:uid="{873052EC-714C-4CA5-87E1-ED685449E483}"/>
    <cellStyle name="Ergebnis 2 2 8" xfId="18373" xr:uid="{0B60D540-41D4-4F51-8FC8-9F6D3FC0C761}"/>
    <cellStyle name="Ergebnis 2 2 9" xfId="18242" xr:uid="{6F1E5172-85AA-4469-AE41-441D31374E47}"/>
    <cellStyle name="Ergebnis 2 3" xfId="5876" xr:uid="{00000000-0005-0000-0000-00004E050000}"/>
    <cellStyle name="Ergebnis 2 4" xfId="8009" xr:uid="{04693E41-3A0A-4E3B-BD41-C1CDBC750C43}"/>
    <cellStyle name="Ergebnis 2 5" xfId="10472" xr:uid="{284F8F81-B811-44BE-B530-73D3F72E352B}"/>
    <cellStyle name="Ergebnis 2 6" xfId="14549" xr:uid="{B359666A-8D2D-467F-92D5-FF7236F1482F}"/>
    <cellStyle name="Ergebnis 2 7" xfId="10820" xr:uid="{7362CEFB-B74A-472C-B8FB-9E360A44C4EA}"/>
    <cellStyle name="Ergebnis 2 8" xfId="12195" xr:uid="{53F5321D-CEC5-417A-ABAB-829BC695371E}"/>
    <cellStyle name="Ergebnis 2 9" xfId="15207" xr:uid="{5732135E-F765-417B-AD07-C21D83093E8F}"/>
    <cellStyle name="Erklärender Text 2" xfId="1653" xr:uid="{00000000-0005-0000-0000-000050050000}"/>
    <cellStyle name="Euro" xfId="1654" xr:uid="{00000000-0005-0000-0000-000051050000}"/>
    <cellStyle name="Euro 10" xfId="1655" xr:uid="{00000000-0005-0000-0000-000052050000}"/>
    <cellStyle name="Euro 11" xfId="1656" xr:uid="{00000000-0005-0000-0000-000053050000}"/>
    <cellStyle name="Euro 11 2" xfId="1657" xr:uid="{00000000-0005-0000-0000-000054050000}"/>
    <cellStyle name="Euro 11 3" xfId="1658" xr:uid="{00000000-0005-0000-0000-000055050000}"/>
    <cellStyle name="Euro 12" xfId="1659" xr:uid="{00000000-0005-0000-0000-000056050000}"/>
    <cellStyle name="Euro 13" xfId="1660" xr:uid="{00000000-0005-0000-0000-000057050000}"/>
    <cellStyle name="Euro 2" xfId="1661" xr:uid="{00000000-0005-0000-0000-000058050000}"/>
    <cellStyle name="Euro 2 2" xfId="1662" xr:uid="{00000000-0005-0000-0000-000059050000}"/>
    <cellStyle name="Euro 2 3" xfId="1663" xr:uid="{00000000-0005-0000-0000-00005A050000}"/>
    <cellStyle name="Euro 2 4" xfId="1664" xr:uid="{00000000-0005-0000-0000-00005B050000}"/>
    <cellStyle name="Euro 2 4 2" xfId="1665" xr:uid="{00000000-0005-0000-0000-00005C050000}"/>
    <cellStyle name="Euro 2 5" xfId="1666" xr:uid="{00000000-0005-0000-0000-00005D050000}"/>
    <cellStyle name="Euro 3" xfId="1667" xr:uid="{00000000-0005-0000-0000-00005E050000}"/>
    <cellStyle name="Euro 3 2" xfId="1668" xr:uid="{00000000-0005-0000-0000-00005F050000}"/>
    <cellStyle name="Euro 4" xfId="1669" xr:uid="{00000000-0005-0000-0000-000060050000}"/>
    <cellStyle name="Euro 5" xfId="1670" xr:uid="{00000000-0005-0000-0000-000061050000}"/>
    <cellStyle name="Euro 5 2" xfId="1671" xr:uid="{00000000-0005-0000-0000-000062050000}"/>
    <cellStyle name="Euro 6" xfId="1672" xr:uid="{00000000-0005-0000-0000-000063050000}"/>
    <cellStyle name="Euro 6 2" xfId="1673" xr:uid="{00000000-0005-0000-0000-000064050000}"/>
    <cellStyle name="Euro 6 3" xfId="1674" xr:uid="{00000000-0005-0000-0000-000065050000}"/>
    <cellStyle name="Euro 6 4" xfId="1675" xr:uid="{00000000-0005-0000-0000-000066050000}"/>
    <cellStyle name="Euro 7" xfId="1676" xr:uid="{00000000-0005-0000-0000-000067050000}"/>
    <cellStyle name="Euro 7 2" xfId="1677" xr:uid="{00000000-0005-0000-0000-000068050000}"/>
    <cellStyle name="Euro 7 3" xfId="1678" xr:uid="{00000000-0005-0000-0000-000069050000}"/>
    <cellStyle name="Euro 8" xfId="1679" xr:uid="{00000000-0005-0000-0000-00006A050000}"/>
    <cellStyle name="Euro 9" xfId="1680" xr:uid="{00000000-0005-0000-0000-00006B050000}"/>
    <cellStyle name="Euro 9 2" xfId="1681" xr:uid="{00000000-0005-0000-0000-00006C050000}"/>
    <cellStyle name="Explanatory Text" xfId="22" builtinId="53" customBuiltin="1"/>
    <cellStyle name="Explanatory Text 2" xfId="172" xr:uid="{00000000-0005-0000-0000-0000FE000000}"/>
    <cellStyle name="Explanatory Text 3" xfId="171" xr:uid="{00000000-0005-0000-0000-0000FF000000}"/>
    <cellStyle name="Fixed" xfId="173" xr:uid="{00000000-0005-0000-0000-000000010000}"/>
    <cellStyle name="Good" xfId="14" builtinId="26" customBuiltin="1"/>
    <cellStyle name="Good 2" xfId="175" xr:uid="{00000000-0005-0000-0000-000002010000}"/>
    <cellStyle name="Good 3" xfId="174" xr:uid="{00000000-0005-0000-0000-000003010000}"/>
    <cellStyle name="Grey" xfId="176" xr:uid="{00000000-0005-0000-0000-000004010000}"/>
    <cellStyle name="Gut 2" xfId="1682" xr:uid="{00000000-0005-0000-0000-000073050000}"/>
    <cellStyle name="Header1" xfId="177" xr:uid="{00000000-0005-0000-0000-000005010000}"/>
    <cellStyle name="Header1 2" xfId="1683" xr:uid="{00000000-0005-0000-0000-000075050000}"/>
    <cellStyle name="Header2" xfId="178" xr:uid="{00000000-0005-0000-0000-000006010000}"/>
    <cellStyle name="Header2 2" xfId="1684" xr:uid="{00000000-0005-0000-0000-000077050000}"/>
    <cellStyle name="Header2 2 2" xfId="3589" xr:uid="{00000000-0005-0000-0000-000078050000}"/>
    <cellStyle name="Header2 2 2 2" xfId="4187" xr:uid="{00000000-0005-0000-0000-000079050000}"/>
    <cellStyle name="Header2 2 2 2 2" xfId="5762" xr:uid="{00000000-0005-0000-0000-00007A050000}"/>
    <cellStyle name="Header2 2 2 2 2 2" xfId="7547" xr:uid="{00000000-0005-0000-0000-00007A050000}"/>
    <cellStyle name="Header2 2 2 2 2 3" xfId="11897" xr:uid="{83C71F04-F4CD-4114-9B6B-A00F3D961353}"/>
    <cellStyle name="Header2 2 2 2 2 4" xfId="13301" xr:uid="{006EEB49-46B3-4F17-ADF6-A2F7D10A1E51}"/>
    <cellStyle name="Header2 2 2 2 2 5" xfId="12060" xr:uid="{D8A88272-FAA7-46BB-91CE-53518B6F8821}"/>
    <cellStyle name="Header2 2 2 2 2 6" xfId="16315" xr:uid="{4F130EFC-1925-49C4-BA22-6F611C007263}"/>
    <cellStyle name="Header2 2 2 2 2 7" xfId="17844" xr:uid="{8D85761B-1164-4DA6-99ED-9ADEFB0F7047}"/>
    <cellStyle name="Header2 2 2 2 2 8" xfId="19152" xr:uid="{C6481FC9-2D2F-450F-856E-5CD44F607D7B}"/>
    <cellStyle name="Header2 2 2 2 2 9" xfId="19839" xr:uid="{2633687E-F7FF-416D-A230-9654F646289E}"/>
    <cellStyle name="Header2 2 2 3" xfId="5297" xr:uid="{00000000-0005-0000-0000-00007B050000}"/>
    <cellStyle name="Header2 2 2 3 2" xfId="7082" xr:uid="{00000000-0005-0000-0000-00007B050000}"/>
    <cellStyle name="Header2 2 2 3 3" xfId="11432" xr:uid="{394346E8-8EFC-466B-A34F-DE4CBB06698C}"/>
    <cellStyle name="Header2 2 2 3 4" xfId="12836" xr:uid="{BDB8ECEC-156D-4655-995C-9B1E5A100042}"/>
    <cellStyle name="Header2 2 2 3 5" xfId="13610" xr:uid="{191F2EDF-786C-4D83-85AE-112F774F0109}"/>
    <cellStyle name="Header2 2 2 3 6" xfId="15850" xr:uid="{237F7C86-E49A-4325-B827-A4DACE4CF04A}"/>
    <cellStyle name="Header2 2 2 3 7" xfId="17379" xr:uid="{5C756925-09E7-4119-B179-2BF5FE7DE84B}"/>
    <cellStyle name="Header2 2 2 3 8" xfId="18687" xr:uid="{3C3F85CC-229D-472D-ADF2-9066B70F2B54}"/>
    <cellStyle name="Header2 2 2 3 9" xfId="19704" xr:uid="{E190FD42-6141-43BF-BD97-F31CC3133675}"/>
    <cellStyle name="Header2 2 3" xfId="3724" xr:uid="{00000000-0005-0000-0000-00007C050000}"/>
    <cellStyle name="Header2 2 3 10" xfId="16811" xr:uid="{4FBAA759-C457-43E9-8575-CDDD46F9A682}"/>
    <cellStyle name="Header2 2 3 11" xfId="19548" xr:uid="{C78C8AB7-9756-45C1-9371-F015D465F6DE}"/>
    <cellStyle name="Header2 2 3 2" xfId="4315" xr:uid="{00000000-0005-0000-0000-00007D050000}"/>
    <cellStyle name="Header2 2 3 2 10" xfId="19563" xr:uid="{30707179-6915-46BA-89E7-C5EDAE8C29A4}"/>
    <cellStyle name="Header2 2 3 2 2" xfId="5872" xr:uid="{00000000-0005-0000-0000-00007E050000}"/>
    <cellStyle name="Header2 2 3 2 2 2" xfId="7657" xr:uid="{00000000-0005-0000-0000-00007E050000}"/>
    <cellStyle name="Header2 2 3 2 2 3" xfId="12007" xr:uid="{D2349F9B-6365-4F9A-9E8A-C1EE21B42297}"/>
    <cellStyle name="Header2 2 3 2 2 4" xfId="13411" xr:uid="{EFFEEF64-2397-49C6-B4A4-18DCE3DEA433}"/>
    <cellStyle name="Header2 2 3 2 2 5" xfId="13602" xr:uid="{A41DBB1F-1617-4EBD-BF10-FC22C304FBEA}"/>
    <cellStyle name="Header2 2 3 2 2 6" xfId="16425" xr:uid="{3C8242C0-5FF2-41CD-A0C1-ABBC142FEA3C}"/>
    <cellStyle name="Header2 2 3 2 2 7" xfId="17954" xr:uid="{792C30C3-5C33-4114-821A-BD5834C7B905}"/>
    <cellStyle name="Header2 2 3 2 2 8" xfId="19262" xr:uid="{D98EBF27-3312-4D96-91EF-7397A2A102FB}"/>
    <cellStyle name="Header2 2 3 2 2 9" xfId="18358" xr:uid="{A66ACCE6-B283-4172-B423-3F73B1175BF2}"/>
    <cellStyle name="Header2 2 3 2 3" xfId="6760" xr:uid="{00000000-0005-0000-0000-00007D050000}"/>
    <cellStyle name="Header2 2 3 2 4" xfId="10503" xr:uid="{100EFED3-82A6-4BCF-A172-5CBC7C0B1595}"/>
    <cellStyle name="Header2 2 3 2 5" xfId="12048" xr:uid="{464E1E8E-B5F4-4ED6-8320-3C9F369D2A13}"/>
    <cellStyle name="Header2 2 3 2 6" xfId="12347" xr:uid="{58CCC1FE-0D53-45E6-A077-CB50C1AFF194}"/>
    <cellStyle name="Header2 2 3 2 7" xfId="15098" xr:uid="{A1C1863B-92A5-4C6E-9E4E-5986C6207194}"/>
    <cellStyle name="Header2 2 3 2 8" xfId="16635" xr:uid="{F9C4194B-8EDD-4695-BED2-0A16C1DD925D}"/>
    <cellStyle name="Header2 2 3 2 9" xfId="18154" xr:uid="{C98AD102-8B2E-4DDE-972E-FC36684814C7}"/>
    <cellStyle name="Header2 2 3 3" xfId="5409" xr:uid="{00000000-0005-0000-0000-00007F050000}"/>
    <cellStyle name="Header2 2 3 3 2" xfId="7194" xr:uid="{00000000-0005-0000-0000-00007F050000}"/>
    <cellStyle name="Header2 2 3 3 3" xfId="11544" xr:uid="{AC4E0F84-8DDA-4EE3-8716-96C0225B1C9C}"/>
    <cellStyle name="Header2 2 3 3 4" xfId="12948" xr:uid="{732B7BFA-0A51-42A7-95F0-A62D3D543829}"/>
    <cellStyle name="Header2 2 3 3 5" xfId="14346" xr:uid="{9E1516D7-F32C-453B-94D9-F74203A49DC1}"/>
    <cellStyle name="Header2 2 3 3 6" xfId="15962" xr:uid="{9F810DA0-905A-4198-B1FB-DD0B080683BF}"/>
    <cellStyle name="Header2 2 3 3 7" xfId="17491" xr:uid="{2296999D-FA4B-4FB3-AD82-7D3F01091666}"/>
    <cellStyle name="Header2 2 3 3 8" xfId="18799" xr:uid="{BFAC998B-C51D-4DB0-9AA3-01396D948F89}"/>
    <cellStyle name="Header2 2 3 3 9" xfId="15383" xr:uid="{3DB216A0-4EF3-46E1-B868-EC0A34C0486F}"/>
    <cellStyle name="Header2 2 3 4" xfId="6301" xr:uid="{00000000-0005-0000-0000-00007C050000}"/>
    <cellStyle name="Header2 2 3 5" xfId="9937" xr:uid="{B0491BBE-1963-4FAB-AD8F-09ACF4608F55}"/>
    <cellStyle name="Header2 2 3 6" xfId="10882" xr:uid="{E0B64E4E-44BE-4CA6-AEE8-03AB70AC1674}"/>
    <cellStyle name="Header2 2 3 7" xfId="14791" xr:uid="{91B22C55-E90D-430C-BC5C-8CB9014E2D2F}"/>
    <cellStyle name="Header2 2 3 8" xfId="14633" xr:uid="{BE17BABF-81E4-42D0-B9B1-7C0B82E3049A}"/>
    <cellStyle name="Header2 2 3 9" xfId="14968" xr:uid="{7389CDCA-3D49-44C0-A7BB-9A94511DD863}"/>
    <cellStyle name="Header2 2 4" xfId="3756" xr:uid="{00000000-0005-0000-0000-000080050000}"/>
    <cellStyle name="Header2 2 4 10" xfId="12166" xr:uid="{D0B47021-0E65-4949-BA6E-602C027DF9E7}"/>
    <cellStyle name="Header2 2 4 2" xfId="5430" xr:uid="{00000000-0005-0000-0000-000081050000}"/>
    <cellStyle name="Header2 2 4 2 2" xfId="7215" xr:uid="{00000000-0005-0000-0000-000081050000}"/>
    <cellStyle name="Header2 2 4 2 3" xfId="11565" xr:uid="{83005CF1-7538-4B2B-8F54-F279F4610FC2}"/>
    <cellStyle name="Header2 2 4 2 4" xfId="12969" xr:uid="{59A05287-23D2-4A33-A696-A50C8EF11F89}"/>
    <cellStyle name="Header2 2 4 2 5" xfId="13551" xr:uid="{A07C352B-CB31-4E03-AF29-A3A09B2970F9}"/>
    <cellStyle name="Header2 2 4 2 6" xfId="15983" xr:uid="{E74E9F0F-3042-4EA1-81B4-C59027B795CB}"/>
    <cellStyle name="Header2 2 4 2 7" xfId="17512" xr:uid="{2F5CF35D-87D4-4394-B884-49666CA363ED}"/>
    <cellStyle name="Header2 2 4 2 8" xfId="18820" xr:uid="{24A24EF4-5A73-4519-B078-3EBA4BAE4057}"/>
    <cellStyle name="Header2 2 4 2 9" xfId="18158" xr:uid="{0572F77F-13AA-43D9-9C2D-CF98181E16E6}"/>
    <cellStyle name="Header2 2 4 3" xfId="6322" xr:uid="{00000000-0005-0000-0000-000080050000}"/>
    <cellStyle name="Header2 2 4 4" xfId="9966" xr:uid="{C15177F3-298C-4A89-9E1E-3FEAEA3B36E5}"/>
    <cellStyle name="Header2 2 4 5" xfId="7881" xr:uid="{B6FA8C25-DB86-47F8-B8C7-67A39CAE2421}"/>
    <cellStyle name="Header2 2 4 6" xfId="10652" xr:uid="{76AF5A91-CFDB-474C-B6D7-2A54971DF4F9}"/>
    <cellStyle name="Header2 2 4 7" xfId="13690" xr:uid="{7E178820-47AF-4CBA-B5BD-E747697AF2D6}"/>
    <cellStyle name="Header2 2 4 8" xfId="8510" xr:uid="{BAA1E9C2-E95C-41C1-ACAB-74AAB6C4938F}"/>
    <cellStyle name="Header2 2 4 9" xfId="16778" xr:uid="{CC4E2222-5F6E-4DE2-A624-0F6EBA132D19}"/>
    <cellStyle name="Header2 2 5" xfId="3933" xr:uid="{00000000-0005-0000-0000-000082050000}"/>
    <cellStyle name="Header2 2 5 2" xfId="5565" xr:uid="{00000000-0005-0000-0000-000083050000}"/>
    <cellStyle name="Header2 2 5 2 2" xfId="7350" xr:uid="{00000000-0005-0000-0000-000083050000}"/>
    <cellStyle name="Header2 2 5 2 3" xfId="11700" xr:uid="{63FD1AB8-4DAC-425E-A91A-5829CEF177C5}"/>
    <cellStyle name="Header2 2 5 2 4" xfId="13104" xr:uid="{5A31B72F-DC2A-464F-AA9B-57D47D4D7989}"/>
    <cellStyle name="Header2 2 5 2 5" xfId="9439" xr:uid="{52CA5D98-27F8-4D24-A67B-DF91940A768D}"/>
    <cellStyle name="Header2 2 5 2 6" xfId="16118" xr:uid="{E3C47651-D867-4880-9D9F-CE55DEFA9C40}"/>
    <cellStyle name="Header2 2 5 2 7" xfId="17647" xr:uid="{3F809D05-7BF9-4209-8102-8494A7E7A384}"/>
    <cellStyle name="Header2 2 5 2 8" xfId="18955" xr:uid="{7367726F-AC9E-4BE4-B056-8F0848A9563A}"/>
    <cellStyle name="Header2 2 5 2 9" xfId="8904" xr:uid="{00F9ABFF-DECB-4323-B3BC-F099E59C57AC}"/>
    <cellStyle name="Header2 3" xfId="3415" xr:uid="{00000000-0005-0000-0000-000084050000}"/>
    <cellStyle name="Header2 3 2" xfId="3725" xr:uid="{00000000-0005-0000-0000-000085050000}"/>
    <cellStyle name="Header2 3 2 10" xfId="16672" xr:uid="{A2EA95D8-2A34-4877-9E8A-C03371E1A521}"/>
    <cellStyle name="Header2 3 2 11" xfId="19402" xr:uid="{4BB1A7FC-1111-40D1-B3C3-89D127C075EF}"/>
    <cellStyle name="Header2 3 2 2" xfId="4316" xr:uid="{00000000-0005-0000-0000-000086050000}"/>
    <cellStyle name="Header2 3 2 2 10" xfId="19520" xr:uid="{2923DDB3-D956-462C-BD28-8B427EE9BC76}"/>
    <cellStyle name="Header2 3 2 2 2" xfId="5873" xr:uid="{00000000-0005-0000-0000-000087050000}"/>
    <cellStyle name="Header2 3 2 2 2 2" xfId="7658" xr:uid="{00000000-0005-0000-0000-000087050000}"/>
    <cellStyle name="Header2 3 2 2 2 3" xfId="12008" xr:uid="{CAB5400C-E67E-4C3D-9A6A-0B280E8EE4DD}"/>
    <cellStyle name="Header2 3 2 2 2 4" xfId="13412" xr:uid="{BE98B225-E47A-4AF3-A140-CCBCAB4247D7}"/>
    <cellStyle name="Header2 3 2 2 2 5" xfId="14884" xr:uid="{5535156A-430C-4E5B-816D-199E1FDE6026}"/>
    <cellStyle name="Header2 3 2 2 2 6" xfId="16426" xr:uid="{12B2640C-F3C8-4FD3-8AEF-165B33160F3E}"/>
    <cellStyle name="Header2 3 2 2 2 7" xfId="17955" xr:uid="{F728E898-CD82-418A-ACA8-8872B2B32B39}"/>
    <cellStyle name="Header2 3 2 2 2 8" xfId="19263" xr:uid="{3890E0E1-70D4-499B-91C3-8DB2D4757245}"/>
    <cellStyle name="Header2 3 2 2 2 9" xfId="12413" xr:uid="{3E7F6B5A-0C48-441B-AABF-59D03F9C3F6D}"/>
    <cellStyle name="Header2 3 2 2 3" xfId="6761" xr:uid="{00000000-0005-0000-0000-000086050000}"/>
    <cellStyle name="Header2 3 2 2 4" xfId="10504" xr:uid="{EDC685E5-1483-49E5-8B1E-C354979F6A61}"/>
    <cellStyle name="Header2 3 2 2 5" xfId="12049" xr:uid="{00616251-0870-42E8-933F-3FAAFFF3C56F}"/>
    <cellStyle name="Header2 3 2 2 6" xfId="9048" xr:uid="{ED063FC2-09DE-4A62-830F-83AEA331EC32}"/>
    <cellStyle name="Header2 3 2 2 7" xfId="15099" xr:uid="{22BF2D6B-EA18-4BCF-BF5D-DAF3E9D48F25}"/>
    <cellStyle name="Header2 3 2 2 8" xfId="16636" xr:uid="{752B5298-F1F1-4753-9B57-C281BBD535D1}"/>
    <cellStyle name="Header2 3 2 2 9" xfId="18155" xr:uid="{CE6D3C4F-3390-419A-A178-12E973E53D0F}"/>
    <cellStyle name="Header2 3 2 3" xfId="5410" xr:uid="{00000000-0005-0000-0000-000088050000}"/>
    <cellStyle name="Header2 3 2 3 2" xfId="7195" xr:uid="{00000000-0005-0000-0000-000088050000}"/>
    <cellStyle name="Header2 3 2 3 3" xfId="11545" xr:uid="{1831C32E-B471-4585-82E6-EF696EDD0386}"/>
    <cellStyle name="Header2 3 2 3 4" xfId="12949" xr:uid="{AF64224A-7BFA-4478-ADB0-3CF1BE723E55}"/>
    <cellStyle name="Header2 3 2 3 5" xfId="12087" xr:uid="{44E02A5D-0E17-400D-B876-E549706786CB}"/>
    <cellStyle name="Header2 3 2 3 6" xfId="15963" xr:uid="{4BE318E3-BA75-4FC7-8249-AB97494F3752}"/>
    <cellStyle name="Header2 3 2 3 7" xfId="17492" xr:uid="{9489E4B7-1581-4030-A8EE-3F992BE9EEB8}"/>
    <cellStyle name="Header2 3 2 3 8" xfId="18800" xr:uid="{00F97B72-8A22-4ABB-9EDD-8F4CD55BE640}"/>
    <cellStyle name="Header2 3 2 3 9" xfId="19901" xr:uid="{D05E579F-A8EB-42F9-B26F-11C104F3AB71}"/>
    <cellStyle name="Header2 3 2 4" xfId="6302" xr:uid="{00000000-0005-0000-0000-000085050000}"/>
    <cellStyle name="Header2 3 2 5" xfId="9938" xr:uid="{9CE3CEE3-EEAF-4E93-BCA1-88C9F98605F7}"/>
    <cellStyle name="Header2 3 2 6" xfId="10684" xr:uid="{CA5353EC-AD10-4F5A-A0A2-747B255AA66F}"/>
    <cellStyle name="Header2 3 2 7" xfId="8286" xr:uid="{C604A130-2C97-4E31-8B1B-2CCEC5AD0782}"/>
    <cellStyle name="Header2 3 2 8" xfId="13496" xr:uid="{BB250D5B-7B37-48B5-A57F-F05678E556CD}"/>
    <cellStyle name="Header2 3 2 9" xfId="13625" xr:uid="{2BC0A028-6C67-45F2-A328-BD78B1B08530}"/>
    <cellStyle name="Header2 3 3" xfId="4020" xr:uid="{00000000-0005-0000-0000-000089050000}"/>
    <cellStyle name="Header2 3 3 2" xfId="5642" xr:uid="{00000000-0005-0000-0000-00008A050000}"/>
    <cellStyle name="Header2 3 3 2 2" xfId="7427" xr:uid="{00000000-0005-0000-0000-00008A050000}"/>
    <cellStyle name="Header2 3 3 2 3" xfId="11777" xr:uid="{36E42436-7D39-402C-BDB2-A710B0F547CD}"/>
    <cellStyle name="Header2 3 3 2 4" xfId="13181" xr:uid="{901F9D22-51AF-43FE-9FEB-A91039C90FA6}"/>
    <cellStyle name="Header2 3 3 2 5" xfId="14440" xr:uid="{58520EE1-EC80-4C68-9E81-E036DFBFB394}"/>
    <cellStyle name="Header2 3 3 2 6" xfId="16195" xr:uid="{4FA54F8A-3CE0-44B3-AD7D-008089058EF2}"/>
    <cellStyle name="Header2 3 3 2 7" xfId="17724" xr:uid="{EE9B22F9-1091-4208-B95E-CCFBE27CB3AD}"/>
    <cellStyle name="Header2 3 3 2 8" xfId="19032" xr:uid="{0F1E7467-CD22-4EE6-87A5-84CABF63B00F}"/>
    <cellStyle name="Header2 3 3 2 9" xfId="19556" xr:uid="{3D3DE922-7B5D-42DF-A283-2A0D17550621}"/>
    <cellStyle name="Header2 4" xfId="3723" xr:uid="{00000000-0005-0000-0000-00008B050000}"/>
    <cellStyle name="Header2 4 10" xfId="16954" xr:uid="{1E78EF11-BD02-4BC4-B660-FAA996EF0F97}"/>
    <cellStyle name="Header2 4 11" xfId="19500" xr:uid="{565562AA-D6FE-4A78-AB3F-8115F91C0B93}"/>
    <cellStyle name="Header2 4 2" xfId="4314" xr:uid="{00000000-0005-0000-0000-00008C050000}"/>
    <cellStyle name="Header2 4 2 10" xfId="19536" xr:uid="{2F00FA4F-CC4F-43E0-8A13-7E7BAEA07955}"/>
    <cellStyle name="Header2 4 2 2" xfId="5871" xr:uid="{00000000-0005-0000-0000-00008D050000}"/>
    <cellStyle name="Header2 4 2 2 2" xfId="7656" xr:uid="{00000000-0005-0000-0000-00008D050000}"/>
    <cellStyle name="Header2 4 2 2 3" xfId="12006" xr:uid="{8F99C3BC-03B0-4227-BB28-1A59613F6A76}"/>
    <cellStyle name="Header2 4 2 2 4" xfId="13410" xr:uid="{95657075-ADA5-4D8D-A244-52247C2B447C}"/>
    <cellStyle name="Header2 4 2 2 5" xfId="14020" xr:uid="{9242AB1C-68DA-46E3-A127-34D6FB13CC08}"/>
    <cellStyle name="Header2 4 2 2 6" xfId="16424" xr:uid="{28F164BA-32AD-447B-BC5B-6C3978068F46}"/>
    <cellStyle name="Header2 4 2 2 7" xfId="17953" xr:uid="{CB7BE621-2859-4FE2-A065-C089573E39FF}"/>
    <cellStyle name="Header2 4 2 2 8" xfId="19261" xr:uid="{3780C172-F6C3-4C94-94B6-FA98BD648623}"/>
    <cellStyle name="Header2 4 2 2 9" xfId="8887" xr:uid="{F60C2DE5-7DAB-4C71-ACAD-417C73ED98C0}"/>
    <cellStyle name="Header2 4 2 3" xfId="6759" xr:uid="{00000000-0005-0000-0000-00008C050000}"/>
    <cellStyle name="Header2 4 2 4" xfId="10502" xr:uid="{3E9607A6-14AC-4583-B9F9-ACBE74F71E20}"/>
    <cellStyle name="Header2 4 2 5" xfId="12047" xr:uid="{C692BA91-F8BE-4F38-802B-EEE37E84ABA6}"/>
    <cellStyle name="Header2 4 2 6" xfId="14127" xr:uid="{C58B37DA-C421-4683-82A2-64307391AF26}"/>
    <cellStyle name="Header2 4 2 7" xfId="15097" xr:uid="{C3FE8962-E265-4335-AA9B-DCA6295943B2}"/>
    <cellStyle name="Header2 4 2 8" xfId="16634" xr:uid="{3A637A80-F99E-4520-9760-D1C60DB1E3E3}"/>
    <cellStyle name="Header2 4 2 9" xfId="18153" xr:uid="{701AA047-0957-4DF3-ABA9-80388B7766F1}"/>
    <cellStyle name="Header2 4 3" xfId="5408" xr:uid="{00000000-0005-0000-0000-00008E050000}"/>
    <cellStyle name="Header2 4 3 2" xfId="7193" xr:uid="{00000000-0005-0000-0000-00008E050000}"/>
    <cellStyle name="Header2 4 3 3" xfId="11543" xr:uid="{322A2AD4-A322-4520-B149-24B2A8CD4211}"/>
    <cellStyle name="Header2 4 3 4" xfId="12947" xr:uid="{84C99181-DAE8-4E7A-89C9-CE611AE67607}"/>
    <cellStyle name="Header2 4 3 5" xfId="8148" xr:uid="{30E7462D-666F-4075-AEF1-D442188F46FD}"/>
    <cellStyle name="Header2 4 3 6" xfId="15961" xr:uid="{FFC3BC16-3914-48C6-A23A-69EC38FB16CB}"/>
    <cellStyle name="Header2 4 3 7" xfId="17490" xr:uid="{2957E1F4-51A3-4C63-A508-42B728833B80}"/>
    <cellStyle name="Header2 4 3 8" xfId="18798" xr:uid="{FED869ED-0501-4E10-A64B-361AA0C605C3}"/>
    <cellStyle name="Header2 4 3 9" xfId="19315" xr:uid="{65CD7A71-1D7D-4D19-9F3E-36678EF41E02}"/>
    <cellStyle name="Header2 4 4" xfId="6300" xr:uid="{00000000-0005-0000-0000-00008B050000}"/>
    <cellStyle name="Header2 4 5" xfId="9936" xr:uid="{E811E403-D515-41EA-80B8-BDF859E03419}"/>
    <cellStyle name="Header2 4 6" xfId="11082" xr:uid="{F5CABE4D-4827-4516-A80E-D9F6130741C5}"/>
    <cellStyle name="Header2 4 7" xfId="8622" xr:uid="{444AED1E-528B-4CA0-A7B2-545297352325}"/>
    <cellStyle name="Header2 4 8" xfId="14846" xr:uid="{67FC4E97-67B0-436F-B544-1FFE8EE77C64}"/>
    <cellStyle name="Header2 4 9" xfId="15218" xr:uid="{69FE152E-E0DF-4F9F-B556-8AFC169A0CB2}"/>
    <cellStyle name="Header2 5" xfId="3928" xr:uid="{00000000-0005-0000-0000-00008F050000}"/>
    <cellStyle name="Header2 5 2" xfId="5564" xr:uid="{00000000-0005-0000-0000-000090050000}"/>
    <cellStyle name="Header2 5 2 2" xfId="7349" xr:uid="{00000000-0005-0000-0000-000090050000}"/>
    <cellStyle name="Header2 5 2 3" xfId="11699" xr:uid="{7E91CF3B-1A5C-401E-BDD2-3F910E276BE4}"/>
    <cellStyle name="Header2 5 2 4" xfId="13103" xr:uid="{C79C1B62-9AA7-4C96-9F00-EBBAA13204E5}"/>
    <cellStyle name="Header2 5 2 5" xfId="9296" xr:uid="{399B4917-0293-45E4-B0DC-04DAEB4B5245}"/>
    <cellStyle name="Header2 5 2 6" xfId="16117" xr:uid="{36323C62-870C-42FC-8461-D2ECFCC200EB}"/>
    <cellStyle name="Header2 5 2 7" xfId="17646" xr:uid="{687AFD38-3819-4CF4-9890-137D91E6CF0F}"/>
    <cellStyle name="Header2 5 2 8" xfId="18954" xr:uid="{E9068135-0C86-4053-A79B-07314CB8C7ED}"/>
    <cellStyle name="Header2 5 2 9" xfId="16913" xr:uid="{49DF4F6A-D063-4299-ABE0-9515B68B9F82}"/>
    <cellStyle name="Heading 1" xfId="10" builtinId="16" customBuiltin="1"/>
    <cellStyle name="Heading 1 2" xfId="180" xr:uid="{00000000-0005-0000-0000-000008010000}"/>
    <cellStyle name="Heading 1 3" xfId="179" xr:uid="{00000000-0005-0000-0000-000009010000}"/>
    <cellStyle name="Heading 2" xfId="11" builtinId="17" customBuiltin="1"/>
    <cellStyle name="Heading 2 2" xfId="182" xr:uid="{00000000-0005-0000-0000-00000B010000}"/>
    <cellStyle name="Heading 2 3" xfId="181" xr:uid="{00000000-0005-0000-0000-00000C010000}"/>
    <cellStyle name="Heading 3" xfId="12" builtinId="18" customBuiltin="1"/>
    <cellStyle name="Heading 3 2" xfId="184" xr:uid="{00000000-0005-0000-0000-00000E010000}"/>
    <cellStyle name="Heading 3 2 2" xfId="3190" xr:uid="{00000000-0005-0000-0000-000096050000}"/>
    <cellStyle name="Heading 3 3" xfId="183" xr:uid="{00000000-0005-0000-0000-00000F010000}"/>
    <cellStyle name="Heading 3 3 2" xfId="3191" xr:uid="{00000000-0005-0000-0000-000098050000}"/>
    <cellStyle name="Heading 4" xfId="13" builtinId="19" customBuiltin="1"/>
    <cellStyle name="Heading 4 2" xfId="186" xr:uid="{00000000-0005-0000-0000-000011010000}"/>
    <cellStyle name="Heading 4 3" xfId="185" xr:uid="{00000000-0005-0000-0000-000012010000}"/>
    <cellStyle name="HEADING1" xfId="187" xr:uid="{00000000-0005-0000-0000-000013010000}"/>
    <cellStyle name="HEADING2" xfId="188" xr:uid="{00000000-0005-0000-0000-000014010000}"/>
    <cellStyle name="Hyperlink" xfId="3" builtinId="8"/>
    <cellStyle name="Hyperlink 2" xfId="51" xr:uid="{00000000-0005-0000-0000-000016010000}"/>
    <cellStyle name="Hyperlink 2 2" xfId="52" xr:uid="{00000000-0005-0000-0000-000017010000}"/>
    <cellStyle name="Hyperlink 2 2 2" xfId="892" xr:uid="{00000000-0005-0000-0000-000018010000}"/>
    <cellStyle name="Hyperlink 2 2 3" xfId="883" xr:uid="{00000000-0005-0000-0000-000019010000}"/>
    <cellStyle name="Hyperlink 2 2 4" xfId="3192" xr:uid="{00000000-0005-0000-0000-00009F050000}"/>
    <cellStyle name="Hyperlink 2 2 5" xfId="20055" xr:uid="{E9DFA6AD-6BC1-46A6-AFD6-B820B1C0B585}"/>
    <cellStyle name="Hyperlink 2 3" xfId="891" xr:uid="{00000000-0005-0000-0000-00001A010000}"/>
    <cellStyle name="Hyperlink 2 4" xfId="189" xr:uid="{00000000-0005-0000-0000-00001B010000}"/>
    <cellStyle name="Hyperlink 2 5" xfId="1353" xr:uid="{00000000-0005-0000-0000-000005000000}"/>
    <cellStyle name="Hyperlink 3" xfId="59" xr:uid="{00000000-0005-0000-0000-00001C010000}"/>
    <cellStyle name="Hyperlink 3 2" xfId="1685" xr:uid="{00000000-0005-0000-0000-0000A0050000}"/>
    <cellStyle name="Hyperlink 4" xfId="53" xr:uid="{00000000-0005-0000-0000-00001D010000}"/>
    <cellStyle name="Input" xfId="16" builtinId="20" customBuiltin="1"/>
    <cellStyle name="Input [yellow]" xfId="191" xr:uid="{00000000-0005-0000-0000-00001F010000}"/>
    <cellStyle name="Input 10" xfId="496" xr:uid="{00000000-0005-0000-0000-000020010000}"/>
    <cellStyle name="Input 10 10" xfId="19530" xr:uid="{01A4575C-AF4B-434E-8F35-7DAAD876F2DD}"/>
    <cellStyle name="Input 10 2" xfId="5016" xr:uid="{00000000-0005-0000-0000-0000A3050000}"/>
    <cellStyle name="Input 10 2 2" xfId="6802" xr:uid="{00000000-0005-0000-0000-0000A3050000}"/>
    <cellStyle name="Input 10 2 3" xfId="11152" xr:uid="{89B65EC4-6CBA-441B-B298-91409077170D}"/>
    <cellStyle name="Input 10 2 4" xfId="12556" xr:uid="{897596EC-781C-4F2D-BF51-1DF676BF17E9}"/>
    <cellStyle name="Input 10 2 5" xfId="9909" xr:uid="{F4C9F492-1EB5-426E-81F7-2D8F58E90031}"/>
    <cellStyle name="Input 10 2 6" xfId="15569" xr:uid="{E34F6EA3-8E17-45DF-8DE5-AA70FA559E77}"/>
    <cellStyle name="Input 10 2 7" xfId="17098" xr:uid="{48A9C1EB-38CF-4927-900C-0E9AFF422E62}"/>
    <cellStyle name="Input 10 2 8" xfId="18407" xr:uid="{670FA76A-448E-452A-A4D5-F44951554BBA}"/>
    <cellStyle name="Input 10 2 9" xfId="19997" xr:uid="{0410C912-8B3D-4488-801D-5F27EFF1EC81}"/>
    <cellStyle name="Input 10 3" xfId="5910" xr:uid="{00000000-0005-0000-0000-0000A2050000}"/>
    <cellStyle name="Input 10 4" xfId="9395" xr:uid="{2A831603-7F17-4EAA-88CD-0029E358E45A}"/>
    <cellStyle name="Input 10 5" xfId="8189" xr:uid="{C67879A3-D274-494A-9974-2CEDAFE63E25}"/>
    <cellStyle name="Input 10 6" xfId="8331" xr:uid="{511284EC-CAA9-45E5-B62E-2BCDAFC3B444}"/>
    <cellStyle name="Input 10 7" xfId="14675" xr:uid="{D011CDFF-FA90-44EE-8449-3A55CE90A23E}"/>
    <cellStyle name="Input 10 8" xfId="12051" xr:uid="{32BA8499-D4CD-46A1-AE48-7DDA7C79DD3A}"/>
    <cellStyle name="Input 10 9" xfId="14446" xr:uid="{0F55B951-49A9-4CCA-B8EC-F121528EE65E}"/>
    <cellStyle name="Input 100" xfId="328" xr:uid="{00000000-0005-0000-0000-000021010000}"/>
    <cellStyle name="Input 101" xfId="346" xr:uid="{00000000-0005-0000-0000-000022010000}"/>
    <cellStyle name="Input 102" xfId="485" xr:uid="{00000000-0005-0000-0000-000023010000}"/>
    <cellStyle name="Input 103" xfId="338" xr:uid="{00000000-0005-0000-0000-000024010000}"/>
    <cellStyle name="Input 104" xfId="676" xr:uid="{00000000-0005-0000-0000-000025010000}"/>
    <cellStyle name="Input 105" xfId="487" xr:uid="{00000000-0005-0000-0000-000026010000}"/>
    <cellStyle name="Input 106" xfId="358" xr:uid="{00000000-0005-0000-0000-000027010000}"/>
    <cellStyle name="Input 107" xfId="564" xr:uid="{00000000-0005-0000-0000-000028010000}"/>
    <cellStyle name="Input 108" xfId="709" xr:uid="{00000000-0005-0000-0000-000029010000}"/>
    <cellStyle name="Input 109" xfId="348" xr:uid="{00000000-0005-0000-0000-00002A010000}"/>
    <cellStyle name="Input 11" xfId="475" xr:uid="{00000000-0005-0000-0000-00002B010000}"/>
    <cellStyle name="Input 11 10" xfId="19600" xr:uid="{D23F4B67-996A-4B08-BF74-09CB56ED8292}"/>
    <cellStyle name="Input 11 2" xfId="5033" xr:uid="{00000000-0005-0000-0000-0000A5050000}"/>
    <cellStyle name="Input 11 2 2" xfId="6818" xr:uid="{00000000-0005-0000-0000-0000A5050000}"/>
    <cellStyle name="Input 11 2 3" xfId="11168" xr:uid="{9ABCAD19-1A7F-4975-8BF5-E7C475D46042}"/>
    <cellStyle name="Input 11 2 4" xfId="12572" xr:uid="{52140BC9-7B20-45C5-B36B-CE08AF3AFD61}"/>
    <cellStyle name="Input 11 2 5" xfId="13959" xr:uid="{1FD51EBB-28BC-4C1E-8F61-A6A4A3AD3A09}"/>
    <cellStyle name="Input 11 2 6" xfId="15586" xr:uid="{82FDD55F-8E2C-4541-A732-265956CF0310}"/>
    <cellStyle name="Input 11 2 7" xfId="17115" xr:uid="{3FCF02EA-9FA0-43D5-979B-CA3348510BC4}"/>
    <cellStyle name="Input 11 2 8" xfId="18423" xr:uid="{4518D75B-0286-43D2-959B-F69E4269B73E}"/>
    <cellStyle name="Input 11 2 9" xfId="18343" xr:uid="{7B460D19-A3DD-435D-99E8-53583E2604FD}"/>
    <cellStyle name="Input 11 3" xfId="5926" xr:uid="{00000000-0005-0000-0000-0000A4050000}"/>
    <cellStyle name="Input 11 4" xfId="9480" xr:uid="{DDE28532-81D4-4F68-A85F-A39D6D7416C9}"/>
    <cellStyle name="Input 11 5" xfId="8103" xr:uid="{7C7616DE-14CD-4856-A3F4-68398BF0A9B9}"/>
    <cellStyle name="Input 11 6" xfId="9012" xr:uid="{4822E41B-DE17-436C-A801-82F2636E20A3}"/>
    <cellStyle name="Input 11 7" xfId="14006" xr:uid="{7AE72C05-B41C-44EA-8C62-6EBAA130AC96}"/>
    <cellStyle name="Input 11 8" xfId="8785" xr:uid="{AD8F68F9-9A0E-4DEC-9B62-B4DE941DAE0B}"/>
    <cellStyle name="Input 11 9" xfId="16920" xr:uid="{5A157FBB-6F94-4172-B14D-0AC4BA579044}"/>
    <cellStyle name="Input 110" xfId="710" xr:uid="{00000000-0005-0000-0000-00002C010000}"/>
    <cellStyle name="Input 111" xfId="489" xr:uid="{00000000-0005-0000-0000-00002D010000}"/>
    <cellStyle name="Input 112" xfId="651" xr:uid="{00000000-0005-0000-0000-00002E010000}"/>
    <cellStyle name="Input 113" xfId="335" xr:uid="{00000000-0005-0000-0000-00002F010000}"/>
    <cellStyle name="Input 114" xfId="657" xr:uid="{00000000-0005-0000-0000-000030010000}"/>
    <cellStyle name="Input 115" xfId="482" xr:uid="{00000000-0005-0000-0000-000031010000}"/>
    <cellStyle name="Input 116" xfId="353" xr:uid="{00000000-0005-0000-0000-000032010000}"/>
    <cellStyle name="Input 117" xfId="492" xr:uid="{00000000-0005-0000-0000-000033010000}"/>
    <cellStyle name="Input 118" xfId="333" xr:uid="{00000000-0005-0000-0000-000034010000}"/>
    <cellStyle name="Input 119" xfId="351" xr:uid="{00000000-0005-0000-0000-000035010000}"/>
    <cellStyle name="Input 12" xfId="497" xr:uid="{00000000-0005-0000-0000-000036010000}"/>
    <cellStyle name="Input 120" xfId="727" xr:uid="{00000000-0005-0000-0000-000037010000}"/>
    <cellStyle name="Input 121" xfId="493" xr:uid="{00000000-0005-0000-0000-000038010000}"/>
    <cellStyle name="Input 122" xfId="800" xr:uid="{00000000-0005-0000-0000-000039010000}"/>
    <cellStyle name="Input 123" xfId="813" xr:uid="{00000000-0005-0000-0000-00003A010000}"/>
    <cellStyle name="Input 124" xfId="799" xr:uid="{00000000-0005-0000-0000-00003B010000}"/>
    <cellStyle name="Input 125" xfId="807" xr:uid="{00000000-0005-0000-0000-00003C010000}"/>
    <cellStyle name="Input 126" xfId="797" xr:uid="{00000000-0005-0000-0000-00003D010000}"/>
    <cellStyle name="Input 127" xfId="808" xr:uid="{00000000-0005-0000-0000-00003E010000}"/>
    <cellStyle name="Input 128" xfId="801" xr:uid="{00000000-0005-0000-0000-00003F010000}"/>
    <cellStyle name="Input 129" xfId="816" xr:uid="{00000000-0005-0000-0000-000040010000}"/>
    <cellStyle name="Input 13" xfId="476" xr:uid="{00000000-0005-0000-0000-000041010000}"/>
    <cellStyle name="Input 130" xfId="798" xr:uid="{00000000-0005-0000-0000-000042010000}"/>
    <cellStyle name="Input 131" xfId="802" xr:uid="{00000000-0005-0000-0000-000043010000}"/>
    <cellStyle name="Input 132" xfId="790" xr:uid="{00000000-0005-0000-0000-000044010000}"/>
    <cellStyle name="Input 133" xfId="803" xr:uid="{00000000-0005-0000-0000-000045010000}"/>
    <cellStyle name="Input 134" xfId="793" xr:uid="{00000000-0005-0000-0000-000046010000}"/>
    <cellStyle name="Input 135" xfId="806" xr:uid="{00000000-0005-0000-0000-000047010000}"/>
    <cellStyle name="Input 136" xfId="792" xr:uid="{00000000-0005-0000-0000-000048010000}"/>
    <cellStyle name="Input 137" xfId="809" xr:uid="{00000000-0005-0000-0000-000049010000}"/>
    <cellStyle name="Input 138" xfId="789" xr:uid="{00000000-0005-0000-0000-00004A010000}"/>
    <cellStyle name="Input 139" xfId="810" xr:uid="{00000000-0005-0000-0000-00004B010000}"/>
    <cellStyle name="Input 14" xfId="498" xr:uid="{00000000-0005-0000-0000-00004C010000}"/>
    <cellStyle name="Input 140" xfId="788" xr:uid="{00000000-0005-0000-0000-00004D010000}"/>
    <cellStyle name="Input 141" xfId="811" xr:uid="{00000000-0005-0000-0000-00004E010000}"/>
    <cellStyle name="Input 142" xfId="787" xr:uid="{00000000-0005-0000-0000-00004F010000}"/>
    <cellStyle name="Input 143" xfId="812" xr:uid="{00000000-0005-0000-0000-000050010000}"/>
    <cellStyle name="Input 144" xfId="796" xr:uid="{00000000-0005-0000-0000-000051010000}"/>
    <cellStyle name="Input 145" xfId="815" xr:uid="{00000000-0005-0000-0000-000052010000}"/>
    <cellStyle name="Input 146" xfId="795" xr:uid="{00000000-0005-0000-0000-000053010000}"/>
    <cellStyle name="Input 147" xfId="814" xr:uid="{00000000-0005-0000-0000-000054010000}"/>
    <cellStyle name="Input 148" xfId="784" xr:uid="{00000000-0005-0000-0000-000055010000}"/>
    <cellStyle name="Input 149" xfId="817" xr:uid="{00000000-0005-0000-0000-000056010000}"/>
    <cellStyle name="Input 15" xfId="477" xr:uid="{00000000-0005-0000-0000-000057010000}"/>
    <cellStyle name="Input 150" xfId="783" xr:uid="{00000000-0005-0000-0000-000058010000}"/>
    <cellStyle name="Input 151" xfId="818" xr:uid="{00000000-0005-0000-0000-000059010000}"/>
    <cellStyle name="Input 152" xfId="782" xr:uid="{00000000-0005-0000-0000-00005A010000}"/>
    <cellStyle name="Input 153" xfId="804" xr:uid="{00000000-0005-0000-0000-00005B010000}"/>
    <cellStyle name="Input 154" xfId="781" xr:uid="{00000000-0005-0000-0000-00005C010000}"/>
    <cellStyle name="Input 155" xfId="805" xr:uid="{00000000-0005-0000-0000-00005D010000}"/>
    <cellStyle name="Input 156" xfId="870" xr:uid="{00000000-0005-0000-0000-00005E010000}"/>
    <cellStyle name="Input 16" xfId="495" xr:uid="{00000000-0005-0000-0000-00005F010000}"/>
    <cellStyle name="Input 17" xfId="528" xr:uid="{00000000-0005-0000-0000-000060010000}"/>
    <cellStyle name="Input 18" xfId="530" xr:uid="{00000000-0005-0000-0000-000061010000}"/>
    <cellStyle name="Input 19" xfId="526" xr:uid="{00000000-0005-0000-0000-000062010000}"/>
    <cellStyle name="Input 2" xfId="192" xr:uid="{00000000-0005-0000-0000-000063010000}"/>
    <cellStyle name="Input 2 10" xfId="3457" xr:uid="{00000000-0005-0000-0000-0000A7050000}"/>
    <cellStyle name="Input 2 10 10" xfId="16839" xr:uid="{A86F03A1-0395-40D2-9D3E-D6D2C235E988}"/>
    <cellStyle name="Input 2 10 11" xfId="13464" xr:uid="{D65F2284-C061-422D-9550-81B4C564283B}"/>
    <cellStyle name="Input 2 10 2" xfId="4058" xr:uid="{00000000-0005-0000-0000-0000A8050000}"/>
    <cellStyle name="Input 2 10 2 10" xfId="19848" xr:uid="{844EF546-0B28-4BD9-98DA-14F7454D5936}"/>
    <cellStyle name="Input 2 10 2 2" xfId="5658" xr:uid="{00000000-0005-0000-0000-0000A9050000}"/>
    <cellStyle name="Input 2 10 2 2 2" xfId="7443" xr:uid="{00000000-0005-0000-0000-0000A9050000}"/>
    <cellStyle name="Input 2 10 2 2 3" xfId="11793" xr:uid="{8613894C-3D99-4F68-BD14-CE684E55C970}"/>
    <cellStyle name="Input 2 10 2 2 4" xfId="13197" xr:uid="{946A90B0-AA4B-4835-BD20-E86128D294FC}"/>
    <cellStyle name="Input 2 10 2 2 5" xfId="11052" xr:uid="{ACAE371E-3939-44CA-8ED8-E238114C1F52}"/>
    <cellStyle name="Input 2 10 2 2 6" xfId="16211" xr:uid="{F5B66A98-64D0-4077-86B4-0C545533A28C}"/>
    <cellStyle name="Input 2 10 2 2 7" xfId="17740" xr:uid="{02E0723E-1D76-4FE0-B5E6-2851F2630A96}"/>
    <cellStyle name="Input 2 10 2 2 8" xfId="19048" xr:uid="{E16A9DAA-B5AF-4E15-B390-23D945D66F73}"/>
    <cellStyle name="Input 2 10 2 2 9" xfId="19499" xr:uid="{6B91F8CE-FBFE-41E0-92CE-52E1653C9528}"/>
    <cellStyle name="Input 2 10 2 3" xfId="6547" xr:uid="{00000000-0005-0000-0000-0000A8050000}"/>
    <cellStyle name="Input 2 10 2 4" xfId="10260" xr:uid="{3A547DC9-564A-41F9-81CD-D0AF56F1462D}"/>
    <cellStyle name="Input 2 10 2 5" xfId="11048" xr:uid="{987A0707-F6EE-438A-BB03-EE8921D92D1E}"/>
    <cellStyle name="Input 2 10 2 6" xfId="10629" xr:uid="{69C127BA-D124-46CE-BA4E-270678816DBF}"/>
    <cellStyle name="Input 2 10 2 7" xfId="8144" xr:uid="{E822B839-4495-49CB-A20C-C2DDE9D4AFCF}"/>
    <cellStyle name="Input 2 10 2 8" xfId="14540" xr:uid="{628DED2A-856B-41B6-9443-88ECF143C3A6}"/>
    <cellStyle name="Input 2 10 2 9" xfId="13426" xr:uid="{607918AF-F840-495A-AAC9-4BE9FD5A1A50}"/>
    <cellStyle name="Input 2 10 3" xfId="5193" xr:uid="{00000000-0005-0000-0000-0000AA050000}"/>
    <cellStyle name="Input 2 10 3 2" xfId="6978" xr:uid="{00000000-0005-0000-0000-0000AA050000}"/>
    <cellStyle name="Input 2 10 3 3" xfId="11328" xr:uid="{3A9CEF9F-3AD9-4C4E-9525-1E2EF9C07C46}"/>
    <cellStyle name="Input 2 10 3 4" xfId="12732" xr:uid="{7C06769F-4A20-437E-AB17-B5FC781BF4B7}"/>
    <cellStyle name="Input 2 10 3 5" xfId="13975" xr:uid="{846DC45E-59E8-4437-A3DB-663FD9D47471}"/>
    <cellStyle name="Input 2 10 3 6" xfId="15746" xr:uid="{219296D1-7F6A-4AA0-98F0-0B8E41AD9A1C}"/>
    <cellStyle name="Input 2 10 3 7" xfId="17275" xr:uid="{A421950E-0C60-44CD-A634-9C4D32C1FC9A}"/>
    <cellStyle name="Input 2 10 3 8" xfId="18583" xr:uid="{D587124C-9B42-4D51-9C10-FF25E17AA5B3}"/>
    <cellStyle name="Input 2 10 3 9" xfId="13558" xr:uid="{C9427D4E-56D6-4CE0-B2E5-69A986F0D71F}"/>
    <cellStyle name="Input 2 10 4" xfId="6086" xr:uid="{00000000-0005-0000-0000-0000A7050000}"/>
    <cellStyle name="Input 2 10 5" xfId="9684" xr:uid="{69418626-7235-4BE0-803B-10E4A8D8A464}"/>
    <cellStyle name="Input 2 10 6" xfId="7927" xr:uid="{45C9CD49-0049-4E2F-AED8-8C3AFF3CD9C1}"/>
    <cellStyle name="Input 2 10 7" xfId="8638" xr:uid="{0E0DDB85-74A8-4716-805E-4568173D9EDE}"/>
    <cellStyle name="Input 2 10 8" xfId="13882" xr:uid="{E46B630C-0F15-409D-81AF-EB990978938A}"/>
    <cellStyle name="Input 2 10 9" xfId="15374" xr:uid="{D9160862-C347-4D6F-A78F-6317903D0714}"/>
    <cellStyle name="Input 2 11" xfId="3455" xr:uid="{00000000-0005-0000-0000-0000AB050000}"/>
    <cellStyle name="Input 2 11 10" xfId="8361" xr:uid="{618A3DCE-77B0-4044-9535-17CAFB35F3C7}"/>
    <cellStyle name="Input 2 11 11" xfId="19383" xr:uid="{2E9906F0-5487-457F-ADF2-08DA7FEC0B9E}"/>
    <cellStyle name="Input 2 11 2" xfId="4056" xr:uid="{00000000-0005-0000-0000-0000AC050000}"/>
    <cellStyle name="Input 2 11 2 10" xfId="17048" xr:uid="{0C81AE20-80D7-420E-88E9-428702E3D048}"/>
    <cellStyle name="Input 2 11 2 2" xfId="5656" xr:uid="{00000000-0005-0000-0000-0000AD050000}"/>
    <cellStyle name="Input 2 11 2 2 2" xfId="7441" xr:uid="{00000000-0005-0000-0000-0000AD050000}"/>
    <cellStyle name="Input 2 11 2 2 3" xfId="11791" xr:uid="{185F934A-E059-47B0-8C2E-C8E6E073D168}"/>
    <cellStyle name="Input 2 11 2 2 4" xfId="13195" xr:uid="{88EFF5E5-926E-44CC-8347-BF0C2A35F260}"/>
    <cellStyle name="Input 2 11 2 2 5" xfId="12378" xr:uid="{7538F4DB-F3E5-4E1D-B6BB-1847DCA2D486}"/>
    <cellStyle name="Input 2 11 2 2 6" xfId="16209" xr:uid="{AA627C03-18B2-4E00-84FA-91A3670EBA66}"/>
    <cellStyle name="Input 2 11 2 2 7" xfId="17738" xr:uid="{6069BE9A-F49C-4C6B-89DC-C34E192E0B2F}"/>
    <cellStyle name="Input 2 11 2 2 8" xfId="19046" xr:uid="{5C8B712A-0A06-4944-BB4D-0327E7EF7366}"/>
    <cellStyle name="Input 2 11 2 2 9" xfId="8257" xr:uid="{684A417C-AF4E-4681-8279-8470437AACEE}"/>
    <cellStyle name="Input 2 11 2 3" xfId="6545" xr:uid="{00000000-0005-0000-0000-0000AC050000}"/>
    <cellStyle name="Input 2 11 2 4" xfId="10258" xr:uid="{05DE4A12-6689-4B36-86DB-15AA0ACF129F}"/>
    <cellStyle name="Input 2 11 2 5" xfId="10731" xr:uid="{C99EB1EB-6F21-4707-B541-511C4EAFBE23}"/>
    <cellStyle name="Input 2 11 2 6" xfId="14578" xr:uid="{52966991-3F5D-4377-B50C-E2B80370D9B8}"/>
    <cellStyle name="Input 2 11 2 7" xfId="8499" xr:uid="{93D2A604-4D6D-4767-B167-C44E4BFCE29E}"/>
    <cellStyle name="Input 2 11 2 8" xfId="14862" xr:uid="{4618B637-FDA0-4416-A9D7-B60443EC7D34}"/>
    <cellStyle name="Input 2 11 2 9" xfId="13868" xr:uid="{CDD71749-D767-4169-88E3-568EC205523A}"/>
    <cellStyle name="Input 2 11 3" xfId="5191" xr:uid="{00000000-0005-0000-0000-0000AE050000}"/>
    <cellStyle name="Input 2 11 3 2" xfId="6976" xr:uid="{00000000-0005-0000-0000-0000AE050000}"/>
    <cellStyle name="Input 2 11 3 3" xfId="11326" xr:uid="{70F0794F-0E39-4498-A0B7-3EBBB28746D5}"/>
    <cellStyle name="Input 2 11 3 4" xfId="12730" xr:uid="{DC628AA6-5FF5-41BC-AD42-EE2BC7B7FE86}"/>
    <cellStyle name="Input 2 11 3 5" xfId="13837" xr:uid="{60523AA7-2F7E-484F-9F85-8017AFF7B9E7}"/>
    <cellStyle name="Input 2 11 3 6" xfId="15744" xr:uid="{6857D00F-0D14-4ADE-82D8-57EE4D6E24A4}"/>
    <cellStyle name="Input 2 11 3 7" xfId="17273" xr:uid="{6962006E-C9ED-4124-93BF-938DF5B26B75}"/>
    <cellStyle name="Input 2 11 3 8" xfId="18581" xr:uid="{21CEF016-C324-41EB-B675-C2A91C06DDA0}"/>
    <cellStyle name="Input 2 11 3 9" xfId="19991" xr:uid="{17DF9554-D1B0-4861-9913-46BBF6B876A6}"/>
    <cellStyle name="Input 2 11 4" xfId="6084" xr:uid="{00000000-0005-0000-0000-0000AB050000}"/>
    <cellStyle name="Input 2 11 5" xfId="9682" xr:uid="{EA666544-5ED3-4AA9-B948-4D2EAFB5AB7C}"/>
    <cellStyle name="Input 2 11 6" xfId="7929" xr:uid="{57482EAC-8C34-4F10-8057-158E8DF4DD00}"/>
    <cellStyle name="Input 2 11 7" xfId="14380" xr:uid="{C88C67DF-B771-466F-A7C4-D12BE8992FA9}"/>
    <cellStyle name="Input 2 11 8" xfId="10478" xr:uid="{3E43C45C-A295-4177-A452-2D29F7CBCB67}"/>
    <cellStyle name="Input 2 11 9" xfId="15143" xr:uid="{16C75835-641D-4DEE-B553-A73D37DCB490}"/>
    <cellStyle name="Input 2 12" xfId="3483" xr:uid="{00000000-0005-0000-0000-0000AF050000}"/>
    <cellStyle name="Input 2 12 10" xfId="16676" xr:uid="{63DD32FA-0D6B-4D3D-9070-06CD8594326A}"/>
    <cellStyle name="Input 2 12 11" xfId="19918" xr:uid="{DB1FC34F-1458-429D-A084-6B0A48F072B8}"/>
    <cellStyle name="Input 2 12 2" xfId="4084" xr:uid="{00000000-0005-0000-0000-0000B0050000}"/>
    <cellStyle name="Input 2 12 2 10" xfId="19533" xr:uid="{4C4F44DF-9874-40D1-A0BA-55CB59DEFE15}"/>
    <cellStyle name="Input 2 12 2 2" xfId="5683" xr:uid="{00000000-0005-0000-0000-0000B1050000}"/>
    <cellStyle name="Input 2 12 2 2 2" xfId="7468" xr:uid="{00000000-0005-0000-0000-0000B1050000}"/>
    <cellStyle name="Input 2 12 2 2 3" xfId="11818" xr:uid="{CD5F74CF-9156-46DC-8370-76C38E62E41A}"/>
    <cellStyle name="Input 2 12 2 2 4" xfId="13222" xr:uid="{6609D050-4609-4457-A930-A565796B675A}"/>
    <cellStyle name="Input 2 12 2 2 5" xfId="8386" xr:uid="{D1204B64-C42B-48E9-8D68-B2B7053B881C}"/>
    <cellStyle name="Input 2 12 2 2 6" xfId="16236" xr:uid="{DC9748A0-7CBE-4E6E-916C-F269A5F2C6A0}"/>
    <cellStyle name="Input 2 12 2 2 7" xfId="17765" xr:uid="{ECC3DD5C-35F5-4573-AEFC-F62B48DBA4E7}"/>
    <cellStyle name="Input 2 12 2 2 8" xfId="19073" xr:uid="{BF081C89-2323-42A1-B95E-A888420063A1}"/>
    <cellStyle name="Input 2 12 2 2 9" xfId="8928" xr:uid="{F6E753C2-0049-4850-9E8E-A272FA001D5B}"/>
    <cellStyle name="Input 2 12 2 3" xfId="6572" xr:uid="{00000000-0005-0000-0000-0000B0050000}"/>
    <cellStyle name="Input 2 12 2 4" xfId="10284" xr:uid="{26D54A27-A035-4E91-B4C6-B0B938A12B67}"/>
    <cellStyle name="Input 2 12 2 5" xfId="9341" xr:uid="{683DF551-820D-41C6-B14D-74EDEF4DA025}"/>
    <cellStyle name="Input 2 12 2 6" xfId="12367" xr:uid="{8D1F3561-39E4-435D-B2F4-E96674981EB4}"/>
    <cellStyle name="Input 2 12 2 7" xfId="10800" xr:uid="{719BA006-A7CB-41A6-BBEB-FC958DA0D1F8}"/>
    <cellStyle name="Input 2 12 2 8" xfId="9153" xr:uid="{46EC0CBD-C1A2-4DC3-8763-9F7F35410599}"/>
    <cellStyle name="Input 2 12 2 9" xfId="8806" xr:uid="{DF94C3D9-5B68-4F3C-B5B8-E666B9FA573F}"/>
    <cellStyle name="Input 2 12 3" xfId="5218" xr:uid="{00000000-0005-0000-0000-0000B2050000}"/>
    <cellStyle name="Input 2 12 3 2" xfId="7003" xr:uid="{00000000-0005-0000-0000-0000B2050000}"/>
    <cellStyle name="Input 2 12 3 3" xfId="11353" xr:uid="{03642787-19CF-4517-B5B9-2F3E68D6CAFC}"/>
    <cellStyle name="Input 2 12 3 4" xfId="12757" xr:uid="{F54170A7-2B50-439B-96CE-6E3103E00CE0}"/>
    <cellStyle name="Input 2 12 3 5" xfId="14266" xr:uid="{FD93B8D5-60DC-43B0-BA04-302472D0ADE0}"/>
    <cellStyle name="Input 2 12 3 6" xfId="15771" xr:uid="{E0C327A1-CDAA-46AD-8A2F-3CE521DC96F7}"/>
    <cellStyle name="Input 2 12 3 7" xfId="17300" xr:uid="{F92FD9C5-39B8-4AA4-9FCA-88B459A9044B}"/>
    <cellStyle name="Input 2 12 3 8" xfId="18608" xr:uid="{4A70598B-77B2-410C-9B23-BC8133CC8B7C}"/>
    <cellStyle name="Input 2 12 3 9" xfId="19935" xr:uid="{A037E2C2-A073-4869-B7F4-61EECCC87261}"/>
    <cellStyle name="Input 2 12 4" xfId="6111" xr:uid="{00000000-0005-0000-0000-0000AF050000}"/>
    <cellStyle name="Input 2 12 5" xfId="9710" xr:uid="{343846CB-5F6D-423E-BAA2-105D8E334326}"/>
    <cellStyle name="Input 2 12 6" xfId="9811" xr:uid="{4367A9B4-BF7D-4777-A97A-C797587E7019}"/>
    <cellStyle name="Input 2 12 7" xfId="10915" xr:uid="{7E5D85F4-75E2-4B66-8859-468E0298A593}"/>
    <cellStyle name="Input 2 12 8" xfId="9212" xr:uid="{B61571A7-5FC1-431D-97AC-4244AA995587}"/>
    <cellStyle name="Input 2 12 9" xfId="8751" xr:uid="{5AC436D8-152D-4DE9-8BEE-FC4724498CF4}"/>
    <cellStyle name="Input 2 13" xfId="3485" xr:uid="{00000000-0005-0000-0000-0000B3050000}"/>
    <cellStyle name="Input 2 13 10" xfId="16898" xr:uid="{E1972897-7D6D-4DDC-912A-947BA6353A5A}"/>
    <cellStyle name="Input 2 13 11" xfId="19327" xr:uid="{80064712-2893-4D62-9DDC-17805D398738}"/>
    <cellStyle name="Input 2 13 2" xfId="4086" xr:uid="{00000000-0005-0000-0000-0000B4050000}"/>
    <cellStyle name="Input 2 13 2 10" xfId="19693" xr:uid="{B1E1BF64-508B-412A-9417-D8BCA0023BC2}"/>
    <cellStyle name="Input 2 13 2 2" xfId="5685" xr:uid="{00000000-0005-0000-0000-0000B5050000}"/>
    <cellStyle name="Input 2 13 2 2 2" xfId="7470" xr:uid="{00000000-0005-0000-0000-0000B5050000}"/>
    <cellStyle name="Input 2 13 2 2 3" xfId="11820" xr:uid="{5ED034C3-B8E5-47A1-A1F2-FC9312BDC9D0}"/>
    <cellStyle name="Input 2 13 2 2 4" xfId="13224" xr:uid="{7537C7CA-991B-4F64-A647-1C1F2EDE507D}"/>
    <cellStyle name="Input 2 13 2 2 5" xfId="14602" xr:uid="{43516AE6-8BE9-483C-B9AC-48DE9171B002}"/>
    <cellStyle name="Input 2 13 2 2 6" xfId="16238" xr:uid="{4A715DFD-9340-43BC-AD80-71370FF787B6}"/>
    <cellStyle name="Input 2 13 2 2 7" xfId="17767" xr:uid="{DB3C248D-1359-49F1-A3BD-1461A84E1874}"/>
    <cellStyle name="Input 2 13 2 2 8" xfId="19075" xr:uid="{0CB59F6C-4D7D-467E-A37F-4748EC42E443}"/>
    <cellStyle name="Input 2 13 2 2 9" xfId="19799" xr:uid="{C13C5203-4D88-4738-BEBC-73969E194DC3}"/>
    <cellStyle name="Input 2 13 2 3" xfId="6574" xr:uid="{00000000-0005-0000-0000-0000B4050000}"/>
    <cellStyle name="Input 2 13 2 4" xfId="10286" xr:uid="{BA436A3C-BF64-481B-804C-81F44286FD96}"/>
    <cellStyle name="Input 2 13 2 5" xfId="9339" xr:uid="{390E29B0-0919-4EF1-A98D-AC07B9355884}"/>
    <cellStyle name="Input 2 13 2 6" xfId="14219" xr:uid="{750D4C21-1D7F-45D8-8106-BA1FAA33AB0D}"/>
    <cellStyle name="Input 2 13 2 7" xfId="12318" xr:uid="{3A48C737-E16D-4F0C-8E38-21EF141E1A14}"/>
    <cellStyle name="Input 2 13 2 8" xfId="10059" xr:uid="{835DB4C5-C116-4632-A9E5-6E0E65F5D4E9}"/>
    <cellStyle name="Input 2 13 2 9" xfId="12295" xr:uid="{3A0B311B-95E9-4017-B2B3-0B3CF4494DEE}"/>
    <cellStyle name="Input 2 13 3" xfId="5220" xr:uid="{00000000-0005-0000-0000-0000B6050000}"/>
    <cellStyle name="Input 2 13 3 2" xfId="7005" xr:uid="{00000000-0005-0000-0000-0000B6050000}"/>
    <cellStyle name="Input 2 13 3 3" xfId="11355" xr:uid="{5CDEBA8B-9B62-4174-A0CD-8C5CAD0E9713}"/>
    <cellStyle name="Input 2 13 3 4" xfId="12759" xr:uid="{372F3DC5-D90A-479D-8620-B3E666776AC9}"/>
    <cellStyle name="Input 2 13 3 5" xfId="9294" xr:uid="{B56C963A-EE2D-4941-88EE-55B383292363}"/>
    <cellStyle name="Input 2 13 3 6" xfId="15773" xr:uid="{87A49F25-D226-4486-972F-D5A5438FF18F}"/>
    <cellStyle name="Input 2 13 3 7" xfId="17302" xr:uid="{98454BF5-12CD-4A6A-84CB-000476F567AE}"/>
    <cellStyle name="Input 2 13 3 8" xfId="18610" xr:uid="{720DA3AD-5623-4ADA-B445-36441305FA0F}"/>
    <cellStyle name="Input 2 13 3 9" xfId="10939" xr:uid="{BBFE827B-4D89-4BC3-8056-32321390B203}"/>
    <cellStyle name="Input 2 13 4" xfId="6113" xr:uid="{00000000-0005-0000-0000-0000B3050000}"/>
    <cellStyle name="Input 2 13 5" xfId="9712" xr:uid="{5FEF3F84-14D0-44FD-86D6-61452E4D41A7}"/>
    <cellStyle name="Input 2 13 6" xfId="10713" xr:uid="{403D6E8D-0130-4D89-A123-EF1C7FB12A5F}"/>
    <cellStyle name="Input 2 13 7" xfId="14037" xr:uid="{E78867C5-00DE-4CE2-8EFB-E86E290DC655}"/>
    <cellStyle name="Input 2 13 8" xfId="13765" xr:uid="{3451FF07-C73D-469A-8731-346E5CA0B268}"/>
    <cellStyle name="Input 2 13 9" xfId="15249" xr:uid="{BEAD8421-96FB-4796-A247-21EE5230AD44}"/>
    <cellStyle name="Input 2 14" xfId="3848" xr:uid="{00000000-0005-0000-0000-0000B7050000}"/>
    <cellStyle name="Input 2 14 10" xfId="19351" xr:uid="{424C7ABD-5312-44BA-BA82-43A8C26DCD0A}"/>
    <cellStyle name="Input 2 14 2" xfId="5491" xr:uid="{00000000-0005-0000-0000-0000B8050000}"/>
    <cellStyle name="Input 2 14 2 2" xfId="7276" xr:uid="{00000000-0005-0000-0000-0000B8050000}"/>
    <cellStyle name="Input 2 14 2 3" xfId="11626" xr:uid="{CEFED66C-4E21-4A85-9125-7F12D8D5C7B0}"/>
    <cellStyle name="Input 2 14 2 4" xfId="13030" xr:uid="{DAC09950-7845-4DAA-A8E2-24541039163E}"/>
    <cellStyle name="Input 2 14 2 5" xfId="13861" xr:uid="{068865D4-807C-41F2-B5CC-0A3DC1EB6F8A}"/>
    <cellStyle name="Input 2 14 2 6" xfId="16044" xr:uid="{A99B72FF-0F86-4E80-84A1-7B247E9F6A18}"/>
    <cellStyle name="Input 2 14 2 7" xfId="17573" xr:uid="{31399C1C-EE64-4EDA-8A6B-00345AB72F4F}"/>
    <cellStyle name="Input 2 14 2 8" xfId="18881" xr:uid="{E1E2000B-4E15-484D-B4EB-A35CA45EF625}"/>
    <cellStyle name="Input 2 14 2 9" xfId="14250" xr:uid="{F62D255D-62C7-4B2E-B27B-6DEFFA7B0440}"/>
    <cellStyle name="Input 2 14 3" xfId="6383" xr:uid="{00000000-0005-0000-0000-0000B7050000}"/>
    <cellStyle name="Input 2 14 4" xfId="10056" xr:uid="{D7DAEB77-B822-4B4C-90EB-4F45DFD5A091}"/>
    <cellStyle name="Input 2 14 5" xfId="11074" xr:uid="{2B94B327-4D9A-42B2-8D15-4452BBEDF3EF}"/>
    <cellStyle name="Input 2 14 6" xfId="14629" xr:uid="{498B5C46-462E-4198-8175-5A7EC3F0ABB8}"/>
    <cellStyle name="Input 2 14 7" xfId="14625" xr:uid="{9A48DAE1-4078-457B-94A6-C27229839520}"/>
    <cellStyle name="Input 2 14 8" xfId="15411" xr:uid="{7DCBFED2-2BE0-4FB2-B062-5741094F0B79}"/>
    <cellStyle name="Input 2 14 9" xfId="17028" xr:uid="{7F09213B-EECB-401A-BE21-0C6408883197}"/>
    <cellStyle name="Input 2 15" xfId="4983" xr:uid="{00000000-0005-0000-0000-0000B9050000}"/>
    <cellStyle name="Input 2 15 2" xfId="6769" xr:uid="{00000000-0005-0000-0000-0000B9050000}"/>
    <cellStyle name="Input 2 15 3" xfId="11119" xr:uid="{7D95DA3B-6E36-425C-8D6C-7260FF220F5C}"/>
    <cellStyle name="Input 2 15 4" xfId="12523" xr:uid="{007BF692-32E9-4FF7-8F1F-F6C68839F9C7}"/>
    <cellStyle name="Input 2 15 5" xfId="14434" xr:uid="{F21D60F1-A962-4D08-B22B-A5BD67D84FBE}"/>
    <cellStyle name="Input 2 15 6" xfId="15536" xr:uid="{7638DC2C-7116-4884-A416-636D3989783A}"/>
    <cellStyle name="Input 2 15 7" xfId="17065" xr:uid="{63559539-3DF8-4B92-B8B2-6E9B2989BDC4}"/>
    <cellStyle name="Input 2 15 8" xfId="18374" xr:uid="{A0F4F102-C97D-49E4-8169-EDAF6DD81718}"/>
    <cellStyle name="Input 2 15 9" xfId="19485" xr:uid="{1B4D6A45-56DB-433F-A84D-672132225AB6}"/>
    <cellStyle name="Input 2 16" xfId="5877" xr:uid="{00000000-0005-0000-0000-0000A6050000}"/>
    <cellStyle name="Input 2 17" xfId="8056" xr:uid="{AC550283-B3CE-40F1-BCDF-2408DC958FA3}"/>
    <cellStyle name="Input 2 18" xfId="9156" xr:uid="{4D548AE4-908F-486F-8836-F43A93ECC676}"/>
    <cellStyle name="Input 2 19" xfId="8460" xr:uid="{ACCC3B02-0545-4D60-83DD-E85DAE124090}"/>
    <cellStyle name="Input 2 2" xfId="3250" xr:uid="{00000000-0005-0000-0000-0000BA050000}"/>
    <cellStyle name="Input 2 2 10" xfId="3507" xr:uid="{00000000-0005-0000-0000-0000BB050000}"/>
    <cellStyle name="Input 2 2 10 10" xfId="8720" xr:uid="{B1A0E61C-F03F-4DB3-96DE-CE6CF9706A79}"/>
    <cellStyle name="Input 2 2 10 11" xfId="19856" xr:uid="{55700809-10C7-4D08-92AC-8146FCC3CF07}"/>
    <cellStyle name="Input 2 2 10 2" xfId="4108" xr:uid="{00000000-0005-0000-0000-0000BC050000}"/>
    <cellStyle name="Input 2 2 10 2 10" xfId="18271" xr:uid="{C8E73395-C354-4059-986E-3A1DB5F7D976}"/>
    <cellStyle name="Input 2 2 10 2 2" xfId="5707" xr:uid="{00000000-0005-0000-0000-0000BD050000}"/>
    <cellStyle name="Input 2 2 10 2 2 2" xfId="7492" xr:uid="{00000000-0005-0000-0000-0000BD050000}"/>
    <cellStyle name="Input 2 2 10 2 2 3" xfId="11842" xr:uid="{DAE7DD6F-55DD-4ADC-81F9-73CF787EECBA}"/>
    <cellStyle name="Input 2 2 10 2 2 4" xfId="13246" xr:uid="{413BB266-BD5A-45D1-8F57-8AA59D11F774}"/>
    <cellStyle name="Input 2 2 10 2 2 5" xfId="13990" xr:uid="{F475FAC1-7D65-4BE3-B57B-F5151C93C59B}"/>
    <cellStyle name="Input 2 2 10 2 2 6" xfId="16260" xr:uid="{17D3EC82-9DA3-426F-AA64-D3E00EB665C0}"/>
    <cellStyle name="Input 2 2 10 2 2 7" xfId="17789" xr:uid="{762FC2DB-6FEE-4677-AEC0-38516BF35A94}"/>
    <cellStyle name="Input 2 2 10 2 2 8" xfId="19097" xr:uid="{ED149B91-0977-4233-934A-5E9AFB11B62D}"/>
    <cellStyle name="Input 2 2 10 2 2 9" xfId="19800" xr:uid="{D784B11F-62D5-46FA-91C3-63985A0F5940}"/>
    <cellStyle name="Input 2 2 10 2 3" xfId="6596" xr:uid="{00000000-0005-0000-0000-0000BC050000}"/>
    <cellStyle name="Input 2 2 10 2 4" xfId="10306" xr:uid="{8422FD52-BAC1-49F0-95D5-5DD56C1EB75C}"/>
    <cellStyle name="Input 2 2 10 2 5" xfId="7830" xr:uid="{604E0EA7-E3AD-4455-8E89-0F0D09C7D897}"/>
    <cellStyle name="Input 2 2 10 2 6" xfId="14723" xr:uid="{F2BF4100-73E3-4EE3-9632-66C8541C0D9D}"/>
    <cellStyle name="Input 2 2 10 2 7" xfId="14908" xr:uid="{D9C8FF82-BC12-4B53-A521-878D7FAFB51A}"/>
    <cellStyle name="Input 2 2 10 2 8" xfId="16444" xr:uid="{2ACA2C93-F87E-4EB9-A172-0BCA07C2D718}"/>
    <cellStyle name="Input 2 2 10 2 9" xfId="17979" xr:uid="{C79AE43F-50E1-4143-A8AA-6E69AA2DCA14}"/>
    <cellStyle name="Input 2 2 10 3" xfId="5242" xr:uid="{00000000-0005-0000-0000-0000BE050000}"/>
    <cellStyle name="Input 2 2 10 3 2" xfId="7027" xr:uid="{00000000-0005-0000-0000-0000BE050000}"/>
    <cellStyle name="Input 2 2 10 3 3" xfId="11377" xr:uid="{B4E513FB-4FD3-48C0-89FE-2F38D08CC983}"/>
    <cellStyle name="Input 2 2 10 3 4" xfId="12781" xr:uid="{89734A39-22E6-4EF4-87FD-D5C1B90548AE}"/>
    <cellStyle name="Input 2 2 10 3 5" xfId="13533" xr:uid="{C6B47D1D-3AEF-47F4-8B19-6F8EF99B3800}"/>
    <cellStyle name="Input 2 2 10 3 6" xfId="15795" xr:uid="{DA426BE9-B1F7-4713-9852-09BB2F4AD660}"/>
    <cellStyle name="Input 2 2 10 3 7" xfId="17324" xr:uid="{E6D97170-9934-47B6-A58F-189F4506832A}"/>
    <cellStyle name="Input 2 2 10 3 8" xfId="18632" xr:uid="{CAE24937-4921-4C8E-AEB6-A070D0981CBC}"/>
    <cellStyle name="Input 2 2 10 3 9" xfId="18265" xr:uid="{83544BB7-A71B-4A45-99D8-A576BC066CAF}"/>
    <cellStyle name="Input 2 2 10 4" xfId="6135" xr:uid="{00000000-0005-0000-0000-0000BB050000}"/>
    <cellStyle name="Input 2 2 10 5" xfId="9734" xr:uid="{80C977F7-EA5B-4476-87FF-3111D3E98D29}"/>
    <cellStyle name="Input 2 2 10 6" xfId="10861" xr:uid="{B52F8E12-9858-41A0-8D4E-0700E2EA328B}"/>
    <cellStyle name="Input 2 2 10 7" xfId="8630" xr:uid="{687E9B0A-705B-42DA-8092-99125A7CE33A}"/>
    <cellStyle name="Input 2 2 10 8" xfId="14357" xr:uid="{54334753-7EA3-4E03-A3C1-EBC74BC5F67E}"/>
    <cellStyle name="Input 2 2 10 9" xfId="15352" xr:uid="{D923C8F3-22DC-41EB-8DDB-F05458DE4EB7}"/>
    <cellStyle name="Input 2 2 11" xfId="3460" xr:uid="{00000000-0005-0000-0000-0000BF050000}"/>
    <cellStyle name="Input 2 2 11 10" xfId="8719" xr:uid="{FFA6BA65-520C-405F-B760-615150F0A812}"/>
    <cellStyle name="Input 2 2 11 11" xfId="12477" xr:uid="{BCB0F91F-E53E-44AE-BE80-60341BE33537}"/>
    <cellStyle name="Input 2 2 11 2" xfId="4061" xr:uid="{00000000-0005-0000-0000-0000C0050000}"/>
    <cellStyle name="Input 2 2 11 2 10" xfId="18237" xr:uid="{DCEC5ECC-7546-4A07-B987-DFBC9BDD9255}"/>
    <cellStyle name="Input 2 2 11 2 2" xfId="5661" xr:uid="{00000000-0005-0000-0000-0000C1050000}"/>
    <cellStyle name="Input 2 2 11 2 2 2" xfId="7446" xr:uid="{00000000-0005-0000-0000-0000C1050000}"/>
    <cellStyle name="Input 2 2 11 2 2 3" xfId="11796" xr:uid="{17047922-EE34-4A1F-9427-FFF836A11E4F}"/>
    <cellStyle name="Input 2 2 11 2 2 4" xfId="13200" xr:uid="{CCF01002-99C3-4778-91BA-857BE31EA052}"/>
    <cellStyle name="Input 2 2 11 2 2 5" xfId="13498" xr:uid="{A60792A4-5D69-4809-8090-3655F832FEAD}"/>
    <cellStyle name="Input 2 2 11 2 2 6" xfId="16214" xr:uid="{EB26448A-E365-44B5-A7C1-B67E26421814}"/>
    <cellStyle name="Input 2 2 11 2 2 7" xfId="17743" xr:uid="{B4696F2C-8563-42E2-9A9F-5259B015B162}"/>
    <cellStyle name="Input 2 2 11 2 2 8" xfId="19051" xr:uid="{61881CBC-4E44-47ED-B836-69011326D84C}"/>
    <cellStyle name="Input 2 2 11 2 2 9" xfId="18306" xr:uid="{2956C13B-4642-47F4-8D29-A23A34CE6D02}"/>
    <cellStyle name="Input 2 2 11 2 3" xfId="6550" xr:uid="{00000000-0005-0000-0000-0000C0050000}"/>
    <cellStyle name="Input 2 2 11 2 4" xfId="10263" xr:uid="{B7E3DFEC-68B7-47DD-8CBA-AA1064BF50FB}"/>
    <cellStyle name="Input 2 2 11 2 5" xfId="10225" xr:uid="{691BDDDA-91CB-4DBA-9A1C-A2F271F1C6BE}"/>
    <cellStyle name="Input 2 2 11 2 6" xfId="14213" xr:uid="{8585F2AC-4F7D-4263-8DD7-9CA2CFAEA81B}"/>
    <cellStyle name="Input 2 2 11 2 7" xfId="8661" xr:uid="{C9D5F14F-37C8-4D42-9F3C-23757F877749}"/>
    <cellStyle name="Input 2 2 11 2 8" xfId="10491" xr:uid="{2976A230-5D50-48B5-A6A1-9E503DA52D00}"/>
    <cellStyle name="Input 2 2 11 2 9" xfId="8800" xr:uid="{B55588DD-5A16-4521-9716-65AC00825113}"/>
    <cellStyle name="Input 2 2 11 3" xfId="5196" xr:uid="{00000000-0005-0000-0000-0000C2050000}"/>
    <cellStyle name="Input 2 2 11 3 2" xfId="6981" xr:uid="{00000000-0005-0000-0000-0000C2050000}"/>
    <cellStyle name="Input 2 2 11 3 3" xfId="11331" xr:uid="{DA4F9D3C-5EE3-4667-BC65-DC601C18E107}"/>
    <cellStyle name="Input 2 2 11 3 4" xfId="12735" xr:uid="{E5D1D2F7-B0AD-4B91-BDBC-64EB0B94AB8E}"/>
    <cellStyle name="Input 2 2 11 3 5" xfId="9718" xr:uid="{8451F87E-D9A9-4DA3-B4A3-B523C4C17758}"/>
    <cellStyle name="Input 2 2 11 3 6" xfId="15749" xr:uid="{FF650DC0-55F5-471A-80D5-AFD9FEB6752A}"/>
    <cellStyle name="Input 2 2 11 3 7" xfId="17278" xr:uid="{87A21233-C628-44D8-9545-FBC29804894F}"/>
    <cellStyle name="Input 2 2 11 3 8" xfId="18586" xr:uid="{EA638305-F209-4723-8D31-5AEA755E35BF}"/>
    <cellStyle name="Input 2 2 11 3 9" xfId="8891" xr:uid="{2FC4439B-E992-4D0E-887E-57AC2D663AFC}"/>
    <cellStyle name="Input 2 2 11 4" xfId="6089" xr:uid="{00000000-0005-0000-0000-0000BF050000}"/>
    <cellStyle name="Input 2 2 11 5" xfId="9687" xr:uid="{DD5AC2F8-E831-4B3B-BBDC-1138C2E9A7E5}"/>
    <cellStyle name="Input 2 2 11 6" xfId="7924" xr:uid="{FAB34B52-88EF-40D2-A0A1-746E2119B0A6}"/>
    <cellStyle name="Input 2 2 11 7" xfId="9562" xr:uid="{62D84FEC-9908-4E6A-BAAE-3964D5756DEF}"/>
    <cellStyle name="Input 2 2 11 8" xfId="10699" xr:uid="{650E86C6-4EF8-4CE8-8FB6-6C281E84826E}"/>
    <cellStyle name="Input 2 2 11 9" xfId="10487" xr:uid="{23BC507C-7DA2-4D79-8182-E278F0C04CA5}"/>
    <cellStyle name="Input 2 2 12" xfId="3849" xr:uid="{00000000-0005-0000-0000-0000C3050000}"/>
    <cellStyle name="Input 2 2 12 10" xfId="8908" xr:uid="{2E3A661D-D262-4EA2-8E5A-0B1DC06DAA6F}"/>
    <cellStyle name="Input 2 2 12 2" xfId="5492" xr:uid="{00000000-0005-0000-0000-0000C4050000}"/>
    <cellStyle name="Input 2 2 12 2 2" xfId="7277" xr:uid="{00000000-0005-0000-0000-0000C4050000}"/>
    <cellStyle name="Input 2 2 12 2 3" xfId="11627" xr:uid="{F8CD28B9-77E2-4F84-B66B-06EFA47BC782}"/>
    <cellStyle name="Input 2 2 12 2 4" xfId="13031" xr:uid="{4CB4DDDF-06F5-4963-98AE-76C62038BF10}"/>
    <cellStyle name="Input 2 2 12 2 5" xfId="13811" xr:uid="{D55E4A4C-605C-4699-B8AA-539CC613818D}"/>
    <cellStyle name="Input 2 2 12 2 6" xfId="16045" xr:uid="{5758AB67-F617-4599-ACD4-BF5D7CF45434}"/>
    <cellStyle name="Input 2 2 12 2 7" xfId="17574" xr:uid="{1A4DEF7C-050B-4D68-ADBC-0C20491AF5F9}"/>
    <cellStyle name="Input 2 2 12 2 8" xfId="18882" xr:uid="{892D9A4F-2187-4148-9BDD-9734E2EA7630}"/>
    <cellStyle name="Input 2 2 12 2 9" xfId="15239" xr:uid="{F9ED471F-6DCB-4D2C-BA44-7D6958E560AE}"/>
    <cellStyle name="Input 2 2 12 3" xfId="6384" xr:uid="{00000000-0005-0000-0000-0000C3050000}"/>
    <cellStyle name="Input 2 2 12 4" xfId="10057" xr:uid="{335B74DB-3D11-40E4-9A8F-5A3FB6F6D5C5}"/>
    <cellStyle name="Input 2 2 12 5" xfId="10874" xr:uid="{6D81FD60-4D92-477E-B7C8-43A7B4FAEBB8}"/>
    <cellStyle name="Input 2 2 12 6" xfId="8482" xr:uid="{31A134C8-2D83-438D-A5FF-BD3AF5F1BB14}"/>
    <cellStyle name="Input 2 2 12 7" xfId="9215" xr:uid="{4AE56634-95DD-4797-BE74-74A811427101}"/>
    <cellStyle name="Input 2 2 12 8" xfId="15264" xr:uid="{C098DE14-0E5B-470B-A9D9-DEE34A373E32}"/>
    <cellStyle name="Input 2 2 12 9" xfId="16889" xr:uid="{20658D1A-AE9D-4189-974E-C095B004545C}"/>
    <cellStyle name="Input 2 2 13" xfId="5038" xr:uid="{00000000-0005-0000-0000-0000C5050000}"/>
    <cellStyle name="Input 2 2 13 2" xfId="6823" xr:uid="{00000000-0005-0000-0000-0000C5050000}"/>
    <cellStyle name="Input 2 2 13 3" xfId="11173" xr:uid="{456F9E94-EC99-4A1B-9BEF-E12A13FB7E6F}"/>
    <cellStyle name="Input 2 2 13 4" xfId="12577" xr:uid="{230686E8-3D83-4C53-9724-6A99A7CE1D63}"/>
    <cellStyle name="Input 2 2 13 5" xfId="12152" xr:uid="{15F2B2F5-4708-458A-A718-02B8FD2C948F}"/>
    <cellStyle name="Input 2 2 13 6" xfId="15591" xr:uid="{4759D8FD-CD76-4A3F-B76A-F30456BA032E}"/>
    <cellStyle name="Input 2 2 13 7" xfId="17120" xr:uid="{C374188A-94AE-4A3C-AE99-720BC4E79BA5}"/>
    <cellStyle name="Input 2 2 13 8" xfId="18428" xr:uid="{8D286DE1-73CF-4AA7-AA15-4212F240B7AB}"/>
    <cellStyle name="Input 2 2 13 9" xfId="13683" xr:uid="{DCCD453D-F0F6-4182-91F2-A0D9F31BF70A}"/>
    <cellStyle name="Input 2 2 14" xfId="5931" xr:uid="{00000000-0005-0000-0000-0000BA050000}"/>
    <cellStyle name="Input 2 2 15" xfId="9486" xr:uid="{257F57AD-E61D-4D59-A13F-F5EF82B473A2}"/>
    <cellStyle name="Input 2 2 16" xfId="8097" xr:uid="{1B1BA997-1014-4874-AF88-A152E9A00DC8}"/>
    <cellStyle name="Input 2 2 17" xfId="10724" xr:uid="{1CB13EC2-47FC-474D-B6E0-0DE6C08469CD}"/>
    <cellStyle name="Input 2 2 18" xfId="14581" xr:uid="{4DCB7A9F-FBB4-4BC9-9049-6864C31D4F94}"/>
    <cellStyle name="Input 2 2 19" xfId="8782" xr:uid="{2C71529C-0D4A-45F8-90E9-2B419067E06D}"/>
    <cellStyle name="Input 2 2 2" xfId="3277" xr:uid="{00000000-0005-0000-0000-0000C6050000}"/>
    <cellStyle name="Input 2 2 2 10" xfId="9788" xr:uid="{01D236CB-8048-4401-93A7-AC60D01684C7}"/>
    <cellStyle name="Input 2 2 2 11" xfId="8764" xr:uid="{9B7811AF-0C26-4BBB-A994-1F6909B8304C}"/>
    <cellStyle name="Input 2 2 2 12" xfId="14514" xr:uid="{ADF938EE-E645-4D0C-A286-7AE8319465FD}"/>
    <cellStyle name="Input 2 2 2 13" xfId="9100" xr:uid="{40343E9D-4B94-4058-9376-CC1E3B036897}"/>
    <cellStyle name="Input 2 2 2 2" xfId="3361" xr:uid="{00000000-0005-0000-0000-0000C7050000}"/>
    <cellStyle name="Input 2 2 2 2 10" xfId="13929" xr:uid="{B68DCDB7-3CD5-44F2-8733-E42CC30F41CF}"/>
    <cellStyle name="Input 2 2 2 2 11" xfId="15110" xr:uid="{168AF947-E29D-4F58-9CC6-1DEF6CD1BAAF}"/>
    <cellStyle name="Input 2 2 2 2 12" xfId="16763" xr:uid="{AF00CEBC-37C5-464A-97A8-BFD84A59FF74}"/>
    <cellStyle name="Input 2 2 2 2 13" xfId="8644" xr:uid="{32D94008-5826-46CA-9083-47D3F57B125E}"/>
    <cellStyle name="Input 2 2 2 2 2" xfId="3591" xr:uid="{00000000-0005-0000-0000-0000C8050000}"/>
    <cellStyle name="Input 2 2 2 2 2 10" xfId="14672" xr:uid="{C541EEB5-C27E-40D9-9209-72941E9FFFF1}"/>
    <cellStyle name="Input 2 2 2 2 2 11" xfId="19926" xr:uid="{6965F113-0F1F-4FB2-8273-C7B4463A8749}"/>
    <cellStyle name="Input 2 2 2 2 2 2" xfId="4189" xr:uid="{00000000-0005-0000-0000-0000C9050000}"/>
    <cellStyle name="Input 2 2 2 2 2 2 10" xfId="19622" xr:uid="{591B4024-8319-4538-8F1E-123AE053381C}"/>
    <cellStyle name="Input 2 2 2 2 2 2 2" xfId="5764" xr:uid="{00000000-0005-0000-0000-0000CA050000}"/>
    <cellStyle name="Input 2 2 2 2 2 2 2 2" xfId="7549" xr:uid="{00000000-0005-0000-0000-0000CA050000}"/>
    <cellStyle name="Input 2 2 2 2 2 2 2 3" xfId="11899" xr:uid="{70362116-48BF-4A2A-B7B1-3EACCF5814FA}"/>
    <cellStyle name="Input 2 2 2 2 2 2 2 4" xfId="13303" xr:uid="{BDEB1132-2C26-4EC0-9F68-12E36DA83D2B}"/>
    <cellStyle name="Input 2 2 2 2 2 2 2 5" xfId="14684" xr:uid="{654FE743-A075-40D5-A0A8-E89FFE5F301F}"/>
    <cellStyle name="Input 2 2 2 2 2 2 2 6" xfId="16317" xr:uid="{4D46988D-F282-4D37-AE94-718DEB18910C}"/>
    <cellStyle name="Input 2 2 2 2 2 2 2 7" xfId="17846" xr:uid="{485B4207-F5E2-4E2E-87B0-CA7E23E5DC0E}"/>
    <cellStyle name="Input 2 2 2 2 2 2 2 8" xfId="19154" xr:uid="{1C742AEF-F5FE-49D4-BEC0-92B63E3D354A}"/>
    <cellStyle name="Input 2 2 2 2 2 2 2 9" xfId="16715" xr:uid="{AB831676-4313-4508-BC33-A3FDAD4E8BB1}"/>
    <cellStyle name="Input 2 2 2 2 2 2 3" xfId="6652" xr:uid="{00000000-0005-0000-0000-0000C9050000}"/>
    <cellStyle name="Input 2 2 2 2 2 2 4" xfId="10382" xr:uid="{DF648051-BBC2-4937-8EF6-D0E20B724B71}"/>
    <cellStyle name="Input 2 2 2 2 2 2 5" xfId="7752" xr:uid="{0CA7C33F-E2AA-47F8-AFD3-F475C8FE13BB}"/>
    <cellStyle name="Input 2 2 2 2 2 2 6" xfId="9077" xr:uid="{ED1D8182-6E10-4840-80AC-1188D6532207}"/>
    <cellStyle name="Input 2 2 2 2 2 2 7" xfId="14986" xr:uid="{B71C4C23-55F9-439F-A603-124B57FB6B08}"/>
    <cellStyle name="Input 2 2 2 2 2 2 8" xfId="16522" xr:uid="{A4611EEF-217A-4E90-9AA8-EBA368F3E6AD}"/>
    <cellStyle name="Input 2 2 2 2 2 2 9" xfId="18044" xr:uid="{1A74D213-E21D-4CD4-A1CD-A4B367116A9D}"/>
    <cellStyle name="Input 2 2 2 2 2 3" xfId="5299" xr:uid="{00000000-0005-0000-0000-0000CB050000}"/>
    <cellStyle name="Input 2 2 2 2 2 3 2" xfId="7084" xr:uid="{00000000-0005-0000-0000-0000CB050000}"/>
    <cellStyle name="Input 2 2 2 2 2 3 3" xfId="11434" xr:uid="{16DC8E22-3380-47FD-AA3B-14D51D0822A2}"/>
    <cellStyle name="Input 2 2 2 2 2 3 4" xfId="12838" xr:uid="{1362CEC5-5FC5-46B2-A513-67D6F7FCA019}"/>
    <cellStyle name="Input 2 2 2 2 2 3 5" xfId="13896" xr:uid="{5DFB820E-491A-4379-950F-57B3F2122F02}"/>
    <cellStyle name="Input 2 2 2 2 2 3 6" xfId="15852" xr:uid="{773FBEDF-6D25-4941-8E29-FF93A843C581}"/>
    <cellStyle name="Input 2 2 2 2 2 3 7" xfId="17381" xr:uid="{BAC5F236-7E20-4367-9E67-C51E251C38EF}"/>
    <cellStyle name="Input 2 2 2 2 2 3 8" xfId="18689" xr:uid="{E8071F32-14AC-4A73-AE87-8BD928595AFD}"/>
    <cellStyle name="Input 2 2 2 2 2 3 9" xfId="18219" xr:uid="{333A69D9-DB64-4155-8AF8-44B0E81B659B}"/>
    <cellStyle name="Input 2 2 2 2 2 4" xfId="6191" xr:uid="{00000000-0005-0000-0000-0000C8050000}"/>
    <cellStyle name="Input 2 2 2 2 2 5" xfId="9814" xr:uid="{8EB8F13F-0072-4720-863D-304D7B52C175}"/>
    <cellStyle name="Input 2 2 2 2 2 6" xfId="11011" xr:uid="{62D6B5F5-BFAC-4C23-AA50-274FA90CCEFD}"/>
    <cellStyle name="Input 2 2 2 2 2 7" xfId="8161" xr:uid="{9FB341C0-6A6F-459B-8F71-F6289EE40239}"/>
    <cellStyle name="Input 2 2 2 2 2 8" xfId="13669" xr:uid="{6CC20AFD-2CD2-4DFC-BAEE-9D4046F7097D}"/>
    <cellStyle name="Input 2 2 2 2 2 9" xfId="14305" xr:uid="{813B34BE-EDAE-4A56-B7C8-91F6E304A65B}"/>
    <cellStyle name="Input 2 2 2 2 3" xfId="3789" xr:uid="{00000000-0005-0000-0000-0000CC050000}"/>
    <cellStyle name="Input 2 2 2 2 3 10" xfId="12190" xr:uid="{84248A44-1F3E-4DB9-9DCA-914E3AD6094E}"/>
    <cellStyle name="Input 2 2 2 2 3 2" xfId="5455" xr:uid="{00000000-0005-0000-0000-0000CD050000}"/>
    <cellStyle name="Input 2 2 2 2 3 2 2" xfId="7240" xr:uid="{00000000-0005-0000-0000-0000CD050000}"/>
    <cellStyle name="Input 2 2 2 2 3 2 3" xfId="11590" xr:uid="{7616C336-0746-43A3-929C-2BCE5FA02D86}"/>
    <cellStyle name="Input 2 2 2 2 3 2 4" xfId="12994" xr:uid="{7EC430F3-0907-45D4-8272-3D356866A690}"/>
    <cellStyle name="Input 2 2 2 2 3 2 5" xfId="13705" xr:uid="{EB87EA22-AA9A-4379-BDF4-90F98EBC9897}"/>
    <cellStyle name="Input 2 2 2 2 3 2 6" xfId="16008" xr:uid="{E608E668-A84C-47C0-824C-D7F38778A8CD}"/>
    <cellStyle name="Input 2 2 2 2 3 2 7" xfId="17537" xr:uid="{8399B68F-DEF7-461C-B926-BCE791C405CD}"/>
    <cellStyle name="Input 2 2 2 2 3 2 8" xfId="18845" xr:uid="{EEEAA566-692A-4A8E-B709-27A9B2C4D349}"/>
    <cellStyle name="Input 2 2 2 2 3 2 9" xfId="15480" xr:uid="{24961C3F-1D4C-44C7-8D83-687F793A095E}"/>
    <cellStyle name="Input 2 2 2 2 3 3" xfId="6347" xr:uid="{00000000-0005-0000-0000-0000CC050000}"/>
    <cellStyle name="Input 2 2 2 2 3 4" xfId="9999" xr:uid="{37EF2113-A9F9-447E-875E-0497D4BD468B}"/>
    <cellStyle name="Input 2 2 2 2 3 5" xfId="9377" xr:uid="{434B68D5-9D71-44B8-AA0D-2B95360A12E1}"/>
    <cellStyle name="Input 2 2 2 2 3 6" xfId="13447" xr:uid="{5CC488C5-8C50-44BC-A237-38C20198F24D}"/>
    <cellStyle name="Input 2 2 2 2 3 7" xfId="8224" xr:uid="{F5F16E98-795C-4DD7-8397-0ABD5887A662}"/>
    <cellStyle name="Input 2 2 2 2 3 8" xfId="15263" xr:uid="{1FCEC826-6FC7-43C5-AA30-337CEB6C151C}"/>
    <cellStyle name="Input 2 2 2 2 3 9" xfId="16891" xr:uid="{42F79CD3-7D5D-4C3A-996E-095C3010D78A}"/>
    <cellStyle name="Input 2 2 2 2 4" xfId="3966" xr:uid="{00000000-0005-0000-0000-0000CE050000}"/>
    <cellStyle name="Input 2 2 2 2 4 10" xfId="13616" xr:uid="{ECC52CEA-2477-4EF3-8A0D-743D2653797F}"/>
    <cellStyle name="Input 2 2 2 2 4 2" xfId="5590" xr:uid="{00000000-0005-0000-0000-0000CF050000}"/>
    <cellStyle name="Input 2 2 2 2 4 2 2" xfId="7375" xr:uid="{00000000-0005-0000-0000-0000CF050000}"/>
    <cellStyle name="Input 2 2 2 2 4 2 3" xfId="11725" xr:uid="{3658CE93-06AE-43DA-9FEE-1BDE45E59745}"/>
    <cellStyle name="Input 2 2 2 2 4 2 4" xfId="13129" xr:uid="{523DEE78-E938-418F-A25E-5A9C619319B8}"/>
    <cellStyle name="Input 2 2 2 2 4 2 5" xfId="13591" xr:uid="{2E2D571D-A746-4E94-A9B9-95C9D40ED727}"/>
    <cellStyle name="Input 2 2 2 2 4 2 6" xfId="16143" xr:uid="{F17408B7-4BA2-433D-93BE-24E426118221}"/>
    <cellStyle name="Input 2 2 2 2 4 2 7" xfId="17672" xr:uid="{7AB6DADC-48C0-49EC-AC02-29029BF0EB2E}"/>
    <cellStyle name="Input 2 2 2 2 4 2 8" xfId="18980" xr:uid="{74C42266-DF46-47F0-9BA5-4F3A6606899E}"/>
    <cellStyle name="Input 2 2 2 2 4 2 9" xfId="19729" xr:uid="{C384713C-9915-47F5-9DDC-599E4C98FAEE}"/>
    <cellStyle name="Input 2 2 2 2 4 3" xfId="6480" xr:uid="{00000000-0005-0000-0000-0000CE050000}"/>
    <cellStyle name="Input 2 2 2 2 4 4" xfId="10172" xr:uid="{B85F3FE5-2A88-4976-999A-319B60F20EBB}"/>
    <cellStyle name="Input 2 2 2 2 4 5" xfId="10951" xr:uid="{6BE41EDB-EE9D-468B-87C2-9F3653BBE6D8}"/>
    <cellStyle name="Input 2 2 2 2 4 6" xfId="13442" xr:uid="{50E86BE1-4935-41B6-97C2-173FE461F258}"/>
    <cellStyle name="Input 2 2 2 2 4 7" xfId="12157" xr:uid="{86F9432A-9812-45A4-A86C-960A638C4CF7}"/>
    <cellStyle name="Input 2 2 2 2 4 8" xfId="12101" xr:uid="{424B2246-769D-48CD-8113-74E9BC71813B}"/>
    <cellStyle name="Input 2 2 2 2 4 9" xfId="9379" xr:uid="{D4BEB50A-74A0-48E2-9E19-9C7D333FFB44}"/>
    <cellStyle name="Input 2 2 2 2 5" xfId="5126" xr:uid="{00000000-0005-0000-0000-0000D0050000}"/>
    <cellStyle name="Input 2 2 2 2 5 2" xfId="6911" xr:uid="{00000000-0005-0000-0000-0000D0050000}"/>
    <cellStyle name="Input 2 2 2 2 5 3" xfId="11261" xr:uid="{0E2E7BBA-9468-497F-A2B0-77DE946E85FA}"/>
    <cellStyle name="Input 2 2 2 2 5 4" xfId="12665" xr:uid="{FF2BCBBB-FB69-44AB-834B-4FE74EAA31FE}"/>
    <cellStyle name="Input 2 2 2 2 5 5" xfId="8383" xr:uid="{8D021C96-F0F1-415D-8F12-1FCCBB874E00}"/>
    <cellStyle name="Input 2 2 2 2 5 6" xfId="15679" xr:uid="{509B901C-F0D0-4B66-A886-FE1D7460D0D4}"/>
    <cellStyle name="Input 2 2 2 2 5 7" xfId="17208" xr:uid="{D9F28393-A2DE-423D-AC4F-82EB5D6844B3}"/>
    <cellStyle name="Input 2 2 2 2 5 8" xfId="18516" xr:uid="{F47195D3-2F59-416D-BE9F-5400CA23156F}"/>
    <cellStyle name="Input 2 2 2 2 5 9" xfId="9309" xr:uid="{1519582D-69DC-477C-80F1-75BA98928C9E}"/>
    <cellStyle name="Input 2 2 2 2 6" xfId="6019" xr:uid="{00000000-0005-0000-0000-0000C7050000}"/>
    <cellStyle name="Input 2 2 2 2 7" xfId="9593" xr:uid="{CC57521E-296D-4FC4-853A-480EDBDE7B87}"/>
    <cellStyle name="Input 2 2 2 2 8" xfId="9383" xr:uid="{7EF8CE1B-FFF4-45B4-B912-432882F16C5C}"/>
    <cellStyle name="Input 2 2 2 2 9" xfId="12408" xr:uid="{A0295E03-5D9B-41E1-B182-F15D431C251D}"/>
    <cellStyle name="Input 2 2 2 3" xfId="3590" xr:uid="{00000000-0005-0000-0000-0000D1050000}"/>
    <cellStyle name="Input 2 2 2 3 10" xfId="13792" xr:uid="{184D28F6-1D96-432E-8CB8-55435A75C4D8}"/>
    <cellStyle name="Input 2 2 2 3 11" xfId="18273" xr:uid="{D67C458D-356B-4E07-8D7A-FD6C11856861}"/>
    <cellStyle name="Input 2 2 2 3 2" xfId="4188" xr:uid="{00000000-0005-0000-0000-0000D2050000}"/>
    <cellStyle name="Input 2 2 2 3 2 10" xfId="8781" xr:uid="{BAC4DD2D-37A9-4CC3-AA6A-AC45C0126E5F}"/>
    <cellStyle name="Input 2 2 2 3 2 2" xfId="5763" xr:uid="{00000000-0005-0000-0000-0000D3050000}"/>
    <cellStyle name="Input 2 2 2 3 2 2 2" xfId="7548" xr:uid="{00000000-0005-0000-0000-0000D3050000}"/>
    <cellStyle name="Input 2 2 2 3 2 2 3" xfId="11898" xr:uid="{B609FAE8-82ED-416B-B412-198C9259F725}"/>
    <cellStyle name="Input 2 2 2 3 2 2 4" xfId="13302" xr:uid="{1194F4F9-BF14-4EBE-B9C7-7AEE4F06CA5C}"/>
    <cellStyle name="Input 2 2 2 3 2 2 5" xfId="13663" xr:uid="{593AB357-9746-4FAD-8496-4F7A067BCB88}"/>
    <cellStyle name="Input 2 2 2 3 2 2 6" xfId="16316" xr:uid="{009B11C1-AD34-4747-9CEB-AC97168ACCE3}"/>
    <cellStyle name="Input 2 2 2 3 2 2 7" xfId="17845" xr:uid="{6E94C068-1C49-4190-86F1-DA28EA16041B}"/>
    <cellStyle name="Input 2 2 2 3 2 2 8" xfId="19153" xr:uid="{75BF8024-AC21-4B75-97B9-EB7316A5E1F6}"/>
    <cellStyle name="Input 2 2 2 3 2 2 9" xfId="9858" xr:uid="{70F8B08F-DFA3-44EC-A5D3-DB2376398FD7}"/>
    <cellStyle name="Input 2 2 2 3 2 3" xfId="6651" xr:uid="{00000000-0005-0000-0000-0000D2050000}"/>
    <cellStyle name="Input 2 2 2 3 2 4" xfId="10381" xr:uid="{BE266267-C03E-485A-96F6-7CBC176BD2CA}"/>
    <cellStyle name="Input 2 2 2 3 2 5" xfId="7753" xr:uid="{7F7EE10E-F66A-4639-9011-C6CD51EE4133}"/>
    <cellStyle name="Input 2 2 2 3 2 6" xfId="9058" xr:uid="{7E50FE55-155E-41DB-911F-62D169B69374}"/>
    <cellStyle name="Input 2 2 2 3 2 7" xfId="14985" xr:uid="{D1672B6C-1847-41A3-B6B4-264A3D5B751C}"/>
    <cellStyle name="Input 2 2 2 3 2 8" xfId="16521" xr:uid="{D01A0550-8635-444A-83A1-9C0A0981B3B8}"/>
    <cellStyle name="Input 2 2 2 3 2 9" xfId="18043" xr:uid="{49A8B084-90BA-4848-8A16-3634577C872D}"/>
    <cellStyle name="Input 2 2 2 3 3" xfId="5298" xr:uid="{00000000-0005-0000-0000-0000D4050000}"/>
    <cellStyle name="Input 2 2 2 3 3 2" xfId="7083" xr:uid="{00000000-0005-0000-0000-0000D4050000}"/>
    <cellStyle name="Input 2 2 2 3 3 3" xfId="11433" xr:uid="{EFFBE401-63D9-48FC-8023-3901C6EF5FBE}"/>
    <cellStyle name="Input 2 2 2 3 3 4" xfId="12837" xr:uid="{D393CEFC-7173-49B2-918A-5971FF0DA654}"/>
    <cellStyle name="Input 2 2 2 3 3 5" xfId="14081" xr:uid="{0327BCC2-6692-430C-9FBC-8641F12C1901}"/>
    <cellStyle name="Input 2 2 2 3 3 6" xfId="15851" xr:uid="{38906FCF-DD9A-462F-B874-4EBB68C89F83}"/>
    <cellStyle name="Input 2 2 2 3 3 7" xfId="17380" xr:uid="{60934277-1D18-44DC-8D6E-41E105692E97}"/>
    <cellStyle name="Input 2 2 2 3 3 8" xfId="18688" xr:uid="{8FA1C05B-054B-4D4A-B90D-20C45E40ED3E}"/>
    <cellStyle name="Input 2 2 2 3 3 9" xfId="18264" xr:uid="{6C2DBF6F-3181-4A59-9294-F358CF56F2D6}"/>
    <cellStyle name="Input 2 2 2 3 4" xfId="6190" xr:uid="{00000000-0005-0000-0000-0000D1050000}"/>
    <cellStyle name="Input 2 2 2 3 5" xfId="9813" xr:uid="{8EBF3972-F499-4564-83EB-0441ACCB13EA}"/>
    <cellStyle name="Input 2 2 2 3 6" xfId="10228" xr:uid="{3A62BFC2-6468-48F5-9B18-F43A81555445}"/>
    <cellStyle name="Input 2 2 2 3 7" xfId="13933" xr:uid="{46653758-BF3E-4920-8D45-37734DE73016}"/>
    <cellStyle name="Input 2 2 2 3 8" xfId="10589" xr:uid="{C7D267AD-4962-4E90-BDEC-533A9FF21C6D}"/>
    <cellStyle name="Input 2 2 2 3 9" xfId="10632" xr:uid="{BA5FA599-B526-46F3-A377-C378ADB4D10E}"/>
    <cellStyle name="Input 2 2 2 4" xfId="3874" xr:uid="{00000000-0005-0000-0000-0000D5050000}"/>
    <cellStyle name="Input 2 2 2 4 10" xfId="19686" xr:uid="{57DF4A1F-6F98-45F4-904C-DEA22574C90D}"/>
    <cellStyle name="Input 2 2 2 4 2" xfId="5512" xr:uid="{00000000-0005-0000-0000-0000D6050000}"/>
    <cellStyle name="Input 2 2 2 4 2 2" xfId="7297" xr:uid="{00000000-0005-0000-0000-0000D6050000}"/>
    <cellStyle name="Input 2 2 2 4 2 3" xfId="11647" xr:uid="{7391286D-B934-4DE2-BE84-2F808BCFA0C3}"/>
    <cellStyle name="Input 2 2 2 4 2 4" xfId="13051" xr:uid="{5E1FA4C2-1219-417C-90FA-0F00D9683C6C}"/>
    <cellStyle name="Input 2 2 2 4 2 5" xfId="8219" xr:uid="{D51604E4-A34C-45EB-BC5F-31CCF1CE78F8}"/>
    <cellStyle name="Input 2 2 2 4 2 6" xfId="16065" xr:uid="{820E3D51-A0B7-48BF-8BA7-06CE5BD6FAD9}"/>
    <cellStyle name="Input 2 2 2 4 2 7" xfId="17594" xr:uid="{A6413332-69E2-402E-A711-1895B4B387FA}"/>
    <cellStyle name="Input 2 2 2 4 2 8" xfId="18902" xr:uid="{072292DF-2D05-4426-9472-64C887509CE8}"/>
    <cellStyle name="Input 2 2 2 4 2 9" xfId="19750" xr:uid="{69657F13-41F6-4262-8A81-ED1099688256}"/>
    <cellStyle name="Input 2 2 2 4 3" xfId="6404" xr:uid="{00000000-0005-0000-0000-0000D5050000}"/>
    <cellStyle name="Input 2 2 2 4 4" xfId="10082" xr:uid="{E435006B-8BFB-46D2-B80D-BC61EC73645A}"/>
    <cellStyle name="Input 2 2 2 4 5" xfId="10725" xr:uid="{D7F6F643-3C08-47DB-8632-BAAAA49DE0B8}"/>
    <cellStyle name="Input 2 2 2 4 6" xfId="13473" xr:uid="{F0A470C2-812C-45FF-9B0C-183C8428815A}"/>
    <cellStyle name="Input 2 2 2 4 7" xfId="9006" xr:uid="{3F5F00C8-0E58-4E97-8F15-01176D24EA38}"/>
    <cellStyle name="Input 2 2 2 4 8" xfId="15195" xr:uid="{21162A0E-4640-4816-A6D9-3CED50F6DF8F}"/>
    <cellStyle name="Input 2 2 2 4 9" xfId="14243" xr:uid="{EF77B077-9D89-44C2-93D8-05C53C96A494}"/>
    <cellStyle name="Input 2 2 2 5" xfId="5056" xr:uid="{00000000-0005-0000-0000-0000D7050000}"/>
    <cellStyle name="Input 2 2 2 5 2" xfId="6841" xr:uid="{00000000-0005-0000-0000-0000D7050000}"/>
    <cellStyle name="Input 2 2 2 5 3" xfId="11191" xr:uid="{B9B731A2-C9C8-4D40-8E05-ECC4B2C6FC7F}"/>
    <cellStyle name="Input 2 2 2 5 4" xfId="12595" xr:uid="{3742999C-5648-4E85-A420-55A9513EDC95}"/>
    <cellStyle name="Input 2 2 2 5 5" xfId="9457" xr:uid="{5E46EC01-81B8-4605-9055-12A3CE558E76}"/>
    <cellStyle name="Input 2 2 2 5 6" xfId="15609" xr:uid="{5EF12C88-86C5-4939-83F7-7441AF419B51}"/>
    <cellStyle name="Input 2 2 2 5 7" xfId="17138" xr:uid="{D85B4F16-16D5-435A-9250-B36B9BC36DA4}"/>
    <cellStyle name="Input 2 2 2 5 8" xfId="18446" xr:uid="{4D0F19F6-AF0D-464C-AFBB-7B38D359793B}"/>
    <cellStyle name="Input 2 2 2 5 9" xfId="19581" xr:uid="{E5DEBBC7-68BD-4CD3-920F-4E70CD0128CA}"/>
    <cellStyle name="Input 2 2 2 6" xfId="5949" xr:uid="{00000000-0005-0000-0000-0000C6050000}"/>
    <cellStyle name="Input 2 2 2 7" xfId="9511" xr:uid="{2F48DBD9-AE61-41C4-A5B2-A00602836214}"/>
    <cellStyle name="Input 2 2 2 8" xfId="8074" xr:uid="{2999E4EC-7B84-47B3-850A-A458444886BD}"/>
    <cellStyle name="Input 2 2 2 9" xfId="8582" xr:uid="{739DD5F3-4D2A-48E6-8F5C-DE43EA35AB20}"/>
    <cellStyle name="Input 2 2 20" xfId="8136" xr:uid="{77446407-D8BF-4755-9049-BCDCB35E5149}"/>
    <cellStyle name="Input 2 2 21" xfId="18206" xr:uid="{E68E2448-593E-4668-A052-12D63917AA5B}"/>
    <cellStyle name="Input 2 2 3" xfId="3278" xr:uid="{00000000-0005-0000-0000-0000D8050000}"/>
    <cellStyle name="Input 2 2 3 10" xfId="13524" xr:uid="{DB492BF6-35F2-4608-BDAE-BC5B35F39EA6}"/>
    <cellStyle name="Input 2 2 3 11" xfId="8763" xr:uid="{BB0FC1FA-B553-4F01-9851-27FDDF8C9B4A}"/>
    <cellStyle name="Input 2 2 3 12" xfId="14656" xr:uid="{970F562E-61FF-4485-AE28-14451215D326}"/>
    <cellStyle name="Input 2 2 3 13" xfId="18308" xr:uid="{0C615148-CB7A-450C-AF9E-FB2449782E6F}"/>
    <cellStyle name="Input 2 2 3 2" xfId="3362" xr:uid="{00000000-0005-0000-0000-0000D9050000}"/>
    <cellStyle name="Input 2 2 3 2 10" xfId="8518" xr:uid="{2FF90077-867F-44AA-B251-A36486838E5E}"/>
    <cellStyle name="Input 2 2 3 2 11" xfId="15479" xr:uid="{CCAB0F91-3259-411D-9EB5-2188E7BE3BE4}"/>
    <cellStyle name="Input 2 2 3 2 12" xfId="16515" xr:uid="{00FEA0CF-506F-42A2-AF9C-687900192EEC}"/>
    <cellStyle name="Input 2 2 3 2 13" xfId="19265" xr:uid="{3C4F9B1D-DC34-4D03-8735-06F2AA3C8432}"/>
    <cellStyle name="Input 2 2 3 2 2" xfId="3593" xr:uid="{00000000-0005-0000-0000-0000DA050000}"/>
    <cellStyle name="Input 2 2 3 2 2 10" xfId="14860" xr:uid="{D5C7B146-904D-4FD4-8441-57EA01CAB9AF}"/>
    <cellStyle name="Input 2 2 3 2 2 11" xfId="13950" xr:uid="{044C83B6-BB21-4E5E-81B5-9DA5F6503741}"/>
    <cellStyle name="Input 2 2 3 2 2 2" xfId="4191" xr:uid="{00000000-0005-0000-0000-0000DB050000}"/>
    <cellStyle name="Input 2 2 3 2 2 2 10" xfId="19561" xr:uid="{0B9A0CA6-BA7E-4B3E-BE78-6C8CFBC08C04}"/>
    <cellStyle name="Input 2 2 3 2 2 2 2" xfId="5766" xr:uid="{00000000-0005-0000-0000-0000DC050000}"/>
    <cellStyle name="Input 2 2 3 2 2 2 2 2" xfId="7551" xr:uid="{00000000-0005-0000-0000-0000DC050000}"/>
    <cellStyle name="Input 2 2 3 2 2 2 2 3" xfId="11901" xr:uid="{3DB2E559-D965-42CB-BCA0-62A53E0D3685}"/>
    <cellStyle name="Input 2 2 3 2 2 2 2 4" xfId="13305" xr:uid="{E7FD4963-ABA6-41EB-83C4-F33FFCE6154C}"/>
    <cellStyle name="Input 2 2 3 2 2 2 2 5" xfId="8222" xr:uid="{D33FB043-CEEE-465D-9173-778C3CA044EC}"/>
    <cellStyle name="Input 2 2 3 2 2 2 2 6" xfId="16319" xr:uid="{DEAEFAF2-1098-441B-A534-AEEEA2B6449A}"/>
    <cellStyle name="Input 2 2 3 2 2 2 2 7" xfId="17848" xr:uid="{80FC16EC-E3CB-4041-9F36-028E5B715B18}"/>
    <cellStyle name="Input 2 2 3 2 2 2 2 8" xfId="19156" xr:uid="{97B8D5E5-C1ED-49E6-8419-469846B09403}"/>
    <cellStyle name="Input 2 2 3 2 2 2 2 9" xfId="12268" xr:uid="{9E621AC5-CCFB-442A-B051-404224A6E779}"/>
    <cellStyle name="Input 2 2 3 2 2 2 3" xfId="6654" xr:uid="{00000000-0005-0000-0000-0000DB050000}"/>
    <cellStyle name="Input 2 2 3 2 2 2 4" xfId="10384" xr:uid="{7426C23D-C2D5-43A8-9C7A-ABBF21F86C1D}"/>
    <cellStyle name="Input 2 2 3 2 2 2 5" xfId="7750" xr:uid="{5EAB5D4A-6D6E-4D65-8E52-58628A5F9456}"/>
    <cellStyle name="Input 2 2 3 2 2 2 6" xfId="13483" xr:uid="{F23439F8-6714-479D-949F-FC57C9C5CCCC}"/>
    <cellStyle name="Input 2 2 3 2 2 2 7" xfId="14988" xr:uid="{4483BCBD-D3F0-404F-855B-FD92FD1B7719}"/>
    <cellStyle name="Input 2 2 3 2 2 2 8" xfId="16524" xr:uid="{E9AE8BF1-EB45-4F3B-8ED9-41441FC0B807}"/>
    <cellStyle name="Input 2 2 3 2 2 2 9" xfId="18046" xr:uid="{DF0A517E-56B7-4EFB-8E1F-295784131A1B}"/>
    <cellStyle name="Input 2 2 3 2 2 3" xfId="5301" xr:uid="{00000000-0005-0000-0000-0000DD050000}"/>
    <cellStyle name="Input 2 2 3 2 2 3 2" xfId="7086" xr:uid="{00000000-0005-0000-0000-0000DD050000}"/>
    <cellStyle name="Input 2 2 3 2 2 3 3" xfId="11436" xr:uid="{3458BBC7-0593-47E0-B2F5-3059BE59BC71}"/>
    <cellStyle name="Input 2 2 3 2 2 3 4" xfId="12840" xr:uid="{C7BEC996-AB95-4B75-A4EB-7AEDB1D98406}"/>
    <cellStyle name="Input 2 2 3 2 2 3 5" xfId="8182" xr:uid="{ACCBB7C9-7209-44D8-A272-05192DE80CAD}"/>
    <cellStyle name="Input 2 2 3 2 2 3 6" xfId="15854" xr:uid="{DB8AC4BA-C0CC-4368-93C5-CE4FB641D768}"/>
    <cellStyle name="Input 2 2 3 2 2 3 7" xfId="17383" xr:uid="{ACE8E4EA-2B1F-463B-8D02-68563F0D235B}"/>
    <cellStyle name="Input 2 2 3 2 2 3 8" xfId="18691" xr:uid="{1955CF2A-DF80-42A1-96D7-2B3EA7598625}"/>
    <cellStyle name="Input 2 2 3 2 2 3 9" xfId="19613" xr:uid="{0D30BC43-DA09-4A03-B2DB-F2B7B2F6D8E0}"/>
    <cellStyle name="Input 2 2 3 2 2 4" xfId="6193" xr:uid="{00000000-0005-0000-0000-0000DA050000}"/>
    <cellStyle name="Input 2 2 3 2 2 5" xfId="9816" xr:uid="{A0CCC7E9-4375-4FFD-9632-4AD1CC6FD499}"/>
    <cellStyle name="Input 2 2 3 2 2 6" xfId="10615" xr:uid="{DEEFC8BA-8F3C-41A1-A8E1-2EA41152642F}"/>
    <cellStyle name="Input 2 2 3 2 2 7" xfId="13572" xr:uid="{0B503F36-E990-464C-B588-A74FBBE70893}"/>
    <cellStyle name="Input 2 2 3 2 2 8" xfId="7946" xr:uid="{20AC6A4C-D87C-4CAE-A492-9AEF4574834C}"/>
    <cellStyle name="Input 2 2 3 2 2 9" xfId="13923" xr:uid="{82F2E2FA-6B6B-48F7-B898-336755736444}"/>
    <cellStyle name="Input 2 2 3 2 3" xfId="3790" xr:uid="{00000000-0005-0000-0000-0000DE050000}"/>
    <cellStyle name="Input 2 2 3 2 3 10" xfId="12159" xr:uid="{4434EF61-573D-460D-B8E3-B63F1632C392}"/>
    <cellStyle name="Input 2 2 3 2 3 2" xfId="5456" xr:uid="{00000000-0005-0000-0000-0000DF050000}"/>
    <cellStyle name="Input 2 2 3 2 3 2 2" xfId="7241" xr:uid="{00000000-0005-0000-0000-0000DF050000}"/>
    <cellStyle name="Input 2 2 3 2 3 2 3" xfId="11591" xr:uid="{BD816940-B0DB-48C4-8905-A6D7C488AA39}"/>
    <cellStyle name="Input 2 2 3 2 3 2 4" xfId="12995" xr:uid="{FA810A7D-2246-43C1-9311-96C3B783315F}"/>
    <cellStyle name="Input 2 2 3 2 3 2 5" xfId="14364" xr:uid="{03B02CEE-45D5-4BB5-9BCF-EAE2A0904949}"/>
    <cellStyle name="Input 2 2 3 2 3 2 6" xfId="16009" xr:uid="{0B58368C-0A36-4C00-94EA-245FAF8406B4}"/>
    <cellStyle name="Input 2 2 3 2 3 2 7" xfId="17538" xr:uid="{CB768003-96DA-4DD3-8B37-425E004C9B76}"/>
    <cellStyle name="Input 2 2 3 2 3 2 8" xfId="18846" xr:uid="{2E30D0B7-3AA0-48AD-82E0-D03ABD75FC3A}"/>
    <cellStyle name="Input 2 2 3 2 3 2 9" xfId="19620" xr:uid="{5F0E96E8-7E83-4F06-8FB7-270FD8CFB93E}"/>
    <cellStyle name="Input 2 2 3 2 3 3" xfId="6348" xr:uid="{00000000-0005-0000-0000-0000DE050000}"/>
    <cellStyle name="Input 2 2 3 2 3 4" xfId="10000" xr:uid="{1DD4AE02-5D32-4C62-95BE-842D0CD31F46}"/>
    <cellStyle name="Input 2 2 3 2 3 5" xfId="9376" xr:uid="{CD2A3BA0-44C0-41A0-A983-C991E1FDC938}"/>
    <cellStyle name="Input 2 2 3 2 3 6" xfId="14054" xr:uid="{78F5176B-E7AB-46A2-B95A-92693B601966}"/>
    <cellStyle name="Input 2 2 3 2 3 7" xfId="14158" xr:uid="{919C4967-39D3-430A-B6D9-F561E8E1DB41}"/>
    <cellStyle name="Input 2 2 3 2 3 8" xfId="15119" xr:uid="{FE06BAC0-7EED-4C01-A15E-AE096092CFD6}"/>
    <cellStyle name="Input 2 2 3 2 3 9" xfId="16749" xr:uid="{0C28DC3A-5A6B-4D11-B800-C3060E5853B9}"/>
    <cellStyle name="Input 2 2 3 2 4" xfId="3967" xr:uid="{00000000-0005-0000-0000-0000E0050000}"/>
    <cellStyle name="Input 2 2 3 2 4 10" xfId="14125" xr:uid="{29DA2C8E-6960-44D0-A02A-57FC62CD791D}"/>
    <cellStyle name="Input 2 2 3 2 4 2" xfId="5591" xr:uid="{00000000-0005-0000-0000-0000E1050000}"/>
    <cellStyle name="Input 2 2 3 2 4 2 2" xfId="7376" xr:uid="{00000000-0005-0000-0000-0000E1050000}"/>
    <cellStyle name="Input 2 2 3 2 4 2 3" xfId="11726" xr:uid="{89CE25F2-449F-4F8A-A0E7-61B7928444B4}"/>
    <cellStyle name="Input 2 2 3 2 4 2 4" xfId="13130" xr:uid="{CAE2DED8-2169-4C42-890F-A086DF1BAB37}"/>
    <cellStyle name="Input 2 2 3 2 4 2 5" xfId="10237" xr:uid="{9A60122E-0F14-4516-B561-F63F11F6E85D}"/>
    <cellStyle name="Input 2 2 3 2 4 2 6" xfId="16144" xr:uid="{65417072-BF68-4346-9015-6A0E4D648F8A}"/>
    <cellStyle name="Input 2 2 3 2 4 2 7" xfId="17673" xr:uid="{05408ED8-A65E-4C4A-8AA3-9466FD4F71EE}"/>
    <cellStyle name="Input 2 2 3 2 4 2 8" xfId="18981" xr:uid="{E110CED1-AA37-4A6D-A942-474F2F8BF727}"/>
    <cellStyle name="Input 2 2 3 2 4 2 9" xfId="12336" xr:uid="{DC3FA938-22C4-4C29-A3F0-8F3440061D6F}"/>
    <cellStyle name="Input 2 2 3 2 4 3" xfId="6481" xr:uid="{00000000-0005-0000-0000-0000E0050000}"/>
    <cellStyle name="Input 2 2 3 2 4 4" xfId="10173" xr:uid="{74A181D3-DD83-4002-A879-628D49961D19}"/>
    <cellStyle name="Input 2 2 3 2 4 5" xfId="10751" xr:uid="{3F6E709A-526D-420B-855D-8ED5F7AF2525}"/>
    <cellStyle name="Input 2 2 3 2 4 6" xfId="13740" xr:uid="{472BB12A-E73E-4713-9908-3C13EF539F39}"/>
    <cellStyle name="Input 2 2 3 2 4 7" xfId="13693" xr:uid="{34DDF861-C965-4300-B1E0-3A25A85AD25B}"/>
    <cellStyle name="Input 2 2 3 2 4 8" xfId="14641" xr:uid="{1677BF4E-64D0-4A10-8030-4668DE696576}"/>
    <cellStyle name="Input 2 2 3 2 4 9" xfId="9091" xr:uid="{7986EE62-F9A3-4738-B21D-EA85078A1753}"/>
    <cellStyle name="Input 2 2 3 2 5" xfId="5127" xr:uid="{00000000-0005-0000-0000-0000E2050000}"/>
    <cellStyle name="Input 2 2 3 2 5 2" xfId="6912" xr:uid="{00000000-0005-0000-0000-0000E2050000}"/>
    <cellStyle name="Input 2 2 3 2 5 3" xfId="11262" xr:uid="{8EE309C1-4314-432F-AC06-7B7D8D2E70F5}"/>
    <cellStyle name="Input 2 2 3 2 5 4" xfId="12666" xr:uid="{BD72E042-AF2E-49C1-8EE3-74D905A2EC8B}"/>
    <cellStyle name="Input 2 2 3 2 5 5" xfId="14482" xr:uid="{881121D5-1F61-41DE-83B5-24E648F7EE6C}"/>
    <cellStyle name="Input 2 2 3 2 5 6" xfId="15680" xr:uid="{66DF349D-3A42-40B5-A812-9FFE3F97D66E}"/>
    <cellStyle name="Input 2 2 3 2 5 7" xfId="17209" xr:uid="{D20EF6DC-82BF-4D9F-8A63-A8FA9090D9D0}"/>
    <cellStyle name="Input 2 2 3 2 5 8" xfId="18517" xr:uid="{3159B8E4-0885-4B63-A8AB-E85B53AE253C}"/>
    <cellStyle name="Input 2 2 3 2 5 9" xfId="19282" xr:uid="{B52903C9-E4C0-491B-92A1-940587A9BF7F}"/>
    <cellStyle name="Input 2 2 3 2 6" xfId="6020" xr:uid="{00000000-0005-0000-0000-0000D9050000}"/>
    <cellStyle name="Input 2 2 3 2 7" xfId="9594" xr:uid="{931E8588-28F7-4903-A7F8-EB231895644C}"/>
    <cellStyle name="Input 2 2 3 2 8" xfId="8007" xr:uid="{B5A9117A-6622-4F58-B81E-66E8C3A2A072}"/>
    <cellStyle name="Input 2 2 3 2 9" xfId="14076" xr:uid="{D0ECA9AD-0C76-47A9-A65A-7F44EB3CFC94}"/>
    <cellStyle name="Input 2 2 3 3" xfId="3592" xr:uid="{00000000-0005-0000-0000-0000E3050000}"/>
    <cellStyle name="Input 2 2 3 3 10" xfId="11100" xr:uid="{DCE60FCB-823A-4E30-A412-D10EF393D4E0}"/>
    <cellStyle name="Input 2 2 3 3 11" xfId="18327" xr:uid="{1F5D0AE9-58D4-4A8F-9FFE-9B6A21453C6F}"/>
    <cellStyle name="Input 2 2 3 3 2" xfId="4190" xr:uid="{00000000-0005-0000-0000-0000E4050000}"/>
    <cellStyle name="Input 2 2 3 3 2 10" xfId="19831" xr:uid="{19CA8C45-022D-432C-9785-497F7CD7DF6A}"/>
    <cellStyle name="Input 2 2 3 3 2 2" xfId="5765" xr:uid="{00000000-0005-0000-0000-0000E5050000}"/>
    <cellStyle name="Input 2 2 3 3 2 2 2" xfId="7550" xr:uid="{00000000-0005-0000-0000-0000E5050000}"/>
    <cellStyle name="Input 2 2 3 3 2 2 3" xfId="11900" xr:uid="{ABDD4CE3-81CF-444E-A58D-80B74980254C}"/>
    <cellStyle name="Input 2 2 3 3 2 2 4" xfId="13304" xr:uid="{F2FCB487-FFE0-42A4-9982-0E4680191F3A}"/>
    <cellStyle name="Input 2 2 3 3 2 2 5" xfId="13526" xr:uid="{8F24FD02-CF86-4E67-A55C-CDE25CF1317E}"/>
    <cellStyle name="Input 2 2 3 3 2 2 6" xfId="16318" xr:uid="{86F6BCFB-336F-4FB7-B692-7922E73A5419}"/>
    <cellStyle name="Input 2 2 3 3 2 2 7" xfId="17847" xr:uid="{C120DCCC-3786-41A0-BA35-81491EEDDBC5}"/>
    <cellStyle name="Input 2 2 3 3 2 2 8" xfId="19155" xr:uid="{5757D033-AC97-4979-9D4F-9FE258B20DB9}"/>
    <cellStyle name="Input 2 2 3 3 2 2 9" xfId="19703" xr:uid="{FF2FE051-C0D8-458B-86D3-35626BF3C1DA}"/>
    <cellStyle name="Input 2 2 3 3 2 3" xfId="6653" xr:uid="{00000000-0005-0000-0000-0000E4050000}"/>
    <cellStyle name="Input 2 2 3 3 2 4" xfId="10383" xr:uid="{F1019944-9A9A-4E72-93F2-54610F54AE15}"/>
    <cellStyle name="Input 2 2 3 3 2 5" xfId="7751" xr:uid="{49ACBB7B-74F1-428D-AB0A-96875E3919CB}"/>
    <cellStyle name="Input 2 2 3 3 2 6" xfId="12332" xr:uid="{53EF7C59-0DE0-478D-A9F8-2675F6D5E19E}"/>
    <cellStyle name="Input 2 2 3 3 2 7" xfId="14987" xr:uid="{714158F2-310D-471E-89CC-D8D1829811D8}"/>
    <cellStyle name="Input 2 2 3 3 2 8" xfId="16523" xr:uid="{C52F53A2-F780-4C19-A084-EF2DA70CFEB8}"/>
    <cellStyle name="Input 2 2 3 3 2 9" xfId="18045" xr:uid="{8A36C173-B8B4-464B-A4DE-895FCF604ED0}"/>
    <cellStyle name="Input 2 2 3 3 3" xfId="5300" xr:uid="{00000000-0005-0000-0000-0000E6050000}"/>
    <cellStyle name="Input 2 2 3 3 3 2" xfId="7085" xr:uid="{00000000-0005-0000-0000-0000E6050000}"/>
    <cellStyle name="Input 2 2 3 3 3 3" xfId="11435" xr:uid="{17A98906-2831-4652-82A7-1437E90F4FB9}"/>
    <cellStyle name="Input 2 2 3 3 3 4" xfId="12839" xr:uid="{7A6804C5-C18E-483F-A2BC-5B117C580740}"/>
    <cellStyle name="Input 2 2 3 3 3 5" xfId="13711" xr:uid="{8937E97F-88AF-464E-A641-B7778733600C}"/>
    <cellStyle name="Input 2 2 3 3 3 6" xfId="15853" xr:uid="{1F43276B-3479-4AC2-8362-8C062EA68656}"/>
    <cellStyle name="Input 2 2 3 3 3 7" xfId="17382" xr:uid="{027B1031-84D0-46B1-8BBF-DEA8AE56459A}"/>
    <cellStyle name="Input 2 2 3 3 3 8" xfId="18690" xr:uid="{30852800-9477-45DE-BA22-B8245B833846}"/>
    <cellStyle name="Input 2 2 3 3 3 9" xfId="10078" xr:uid="{EBC1DCDE-9466-4CAC-913E-AD9E80979C7E}"/>
    <cellStyle name="Input 2 2 3 3 4" xfId="6192" xr:uid="{00000000-0005-0000-0000-0000E3050000}"/>
    <cellStyle name="Input 2 2 3 3 5" xfId="9815" xr:uid="{3C78E92C-4DE7-4539-A342-3BF44AE608FA}"/>
    <cellStyle name="Input 2 2 3 3 6" xfId="10812" xr:uid="{000CC616-5009-47ED-B871-615E53DDFE95}"/>
    <cellStyle name="Input 2 2 3 3 7" xfId="14847" xr:uid="{9430550C-689A-42A5-B28C-31E1B6CFE8D6}"/>
    <cellStyle name="Input 2 2 3 3 8" xfId="8393" xr:uid="{0AAE2744-73F2-401A-96BD-40A4DC5E064B}"/>
    <cellStyle name="Input 2 2 3 3 9" xfId="12443" xr:uid="{93EF15D1-34E5-4ADD-9000-80978150A786}"/>
    <cellStyle name="Input 2 2 3 4" xfId="3875" xr:uid="{00000000-0005-0000-0000-0000E7050000}"/>
    <cellStyle name="Input 2 2 3 4 10" xfId="18235" xr:uid="{32721819-CA21-4227-AB41-5AE3A3DD2414}"/>
    <cellStyle name="Input 2 2 3 4 2" xfId="5513" xr:uid="{00000000-0005-0000-0000-0000E8050000}"/>
    <cellStyle name="Input 2 2 3 4 2 2" xfId="7298" xr:uid="{00000000-0005-0000-0000-0000E8050000}"/>
    <cellStyle name="Input 2 2 3 4 2 3" xfId="11648" xr:uid="{4A90D3DA-559B-42F0-A648-7DDBE5C87C04}"/>
    <cellStyle name="Input 2 2 3 4 2 4" xfId="13052" xr:uid="{5A62A67E-093C-4AAF-9890-D06EC83A5944}"/>
    <cellStyle name="Input 2 2 3 4 2 5" xfId="10694" xr:uid="{29BBDC71-16CF-4EC4-9815-E78D178DAAD8}"/>
    <cellStyle name="Input 2 2 3 4 2 6" xfId="16066" xr:uid="{518945E4-AD8A-42C4-A69C-43FDFFDA483E}"/>
    <cellStyle name="Input 2 2 3 4 2 7" xfId="17595" xr:uid="{29612AC3-B5E7-4D2A-B2E5-A32456217FBB}"/>
    <cellStyle name="Input 2 2 3 4 2 8" xfId="18903" xr:uid="{5E9D034F-2E0B-4F22-B801-3B0F1BFD936E}"/>
    <cellStyle name="Input 2 2 3 4 2 9" xfId="19803" xr:uid="{ACDA131B-C583-48A3-8979-6C36FCF41EBC}"/>
    <cellStyle name="Input 2 2 3 4 3" xfId="6405" xr:uid="{00000000-0005-0000-0000-0000E7050000}"/>
    <cellStyle name="Input 2 2 3 4 4" xfId="10083" xr:uid="{5BE0A455-0555-46F7-8176-391B3CE8E276}"/>
    <cellStyle name="Input 2 2 3 4 5" xfId="10523" xr:uid="{76C03664-BDB4-43B5-B455-428D7E68E01F}"/>
    <cellStyle name="Input 2 2 3 4 6" xfId="10866" xr:uid="{17B1C60C-0A60-4F65-B2EE-DA5EB96DD3BA}"/>
    <cellStyle name="Input 2 2 3 4 7" xfId="12473" xr:uid="{4CC2FF80-29DB-4E4A-93B1-DE6B49FE99A5}"/>
    <cellStyle name="Input 2 2 3 4 8" xfId="9941" xr:uid="{CB3BA68F-1019-447B-A8DA-E62B979BE450}"/>
    <cellStyle name="Input 2 2 3 4 9" xfId="15177" xr:uid="{63D212BE-3F74-40AA-A4CA-36B6C7B9362B}"/>
    <cellStyle name="Input 2 2 3 5" xfId="5057" xr:uid="{00000000-0005-0000-0000-0000E9050000}"/>
    <cellStyle name="Input 2 2 3 5 2" xfId="6842" xr:uid="{00000000-0005-0000-0000-0000E9050000}"/>
    <cellStyle name="Input 2 2 3 5 3" xfId="11192" xr:uid="{F06773D0-DF34-4B0F-B1EE-A57D0734BB93}"/>
    <cellStyle name="Input 2 2 3 5 4" xfId="12596" xr:uid="{79F1A12D-07C1-4611-8C37-331CC3796849}"/>
    <cellStyle name="Input 2 2 3 5 5" xfId="10367" xr:uid="{29A382A9-0E7D-4C6A-A326-D29130F7DA11}"/>
    <cellStyle name="Input 2 2 3 5 6" xfId="15610" xr:uid="{D899A928-8890-4997-AB23-AEC43DBD6424}"/>
    <cellStyle name="Input 2 2 3 5 7" xfId="17139" xr:uid="{D5DA7CCC-D585-46D3-80AC-ECF0DD3B21B9}"/>
    <cellStyle name="Input 2 2 3 5 8" xfId="18447" xr:uid="{2E75DF4E-3A4C-40D6-B843-54AE11F11FC0}"/>
    <cellStyle name="Input 2 2 3 5 9" xfId="15180" xr:uid="{8CCE2341-B84A-4E0D-8308-97F4E34AC827}"/>
    <cellStyle name="Input 2 2 3 6" xfId="5950" xr:uid="{00000000-0005-0000-0000-0000D8050000}"/>
    <cellStyle name="Input 2 2 3 7" xfId="9512" xr:uid="{8AB3A92F-0FB2-4836-9221-70ED1048CE62}"/>
    <cellStyle name="Input 2 2 3 8" xfId="8073" xr:uid="{B8594979-C211-442F-A68E-0FB5BA995C47}"/>
    <cellStyle name="Input 2 2 3 9" xfId="13463" xr:uid="{B673C7A1-DA44-4104-8EDB-3AD391A24383}"/>
    <cellStyle name="Input 2 2 4" xfId="3336" xr:uid="{00000000-0005-0000-0000-0000EA050000}"/>
    <cellStyle name="Input 2 2 4 10" xfId="13935" xr:uid="{F77A0589-8981-417D-979D-20756906F219}"/>
    <cellStyle name="Input 2 2 4 11" xfId="8623" xr:uid="{D3391CB9-D09E-4EE5-A12B-270207C0D4B4}"/>
    <cellStyle name="Input 2 2 4 12" xfId="16965" xr:uid="{7A89C6EF-26E8-4EFF-BF43-D2676ED16B12}"/>
    <cellStyle name="Input 2 2 4 13" xfId="10118" xr:uid="{ABEEB9CC-AD80-4EE5-8516-231EFD6ADCD9}"/>
    <cellStyle name="Input 2 2 4 2" xfId="3594" xr:uid="{00000000-0005-0000-0000-0000EB050000}"/>
    <cellStyle name="Input 2 2 4 2 10" xfId="10706" xr:uid="{AB1B5207-F306-4ADB-9D82-7CC7C34A198D}"/>
    <cellStyle name="Input 2 2 4 2 11" xfId="19377" xr:uid="{4A7E76C0-4139-4A72-A302-4280C9670562}"/>
    <cellStyle name="Input 2 2 4 2 2" xfId="4192" xr:uid="{00000000-0005-0000-0000-0000EC050000}"/>
    <cellStyle name="Input 2 2 4 2 2 10" xfId="12285" xr:uid="{765C7BBC-5BF9-42A9-93E8-521E60BCF0D9}"/>
    <cellStyle name="Input 2 2 4 2 2 2" xfId="5767" xr:uid="{00000000-0005-0000-0000-0000ED050000}"/>
    <cellStyle name="Input 2 2 4 2 2 2 2" xfId="7552" xr:uid="{00000000-0005-0000-0000-0000ED050000}"/>
    <cellStyle name="Input 2 2 4 2 2 2 3" xfId="11902" xr:uid="{63F467D4-1E81-4CE4-A16C-760051E60612}"/>
    <cellStyle name="Input 2 2 4 2 2 2 4" xfId="13306" xr:uid="{158F6574-0259-492E-AB17-B2E9A840FEFC}"/>
    <cellStyle name="Input 2 2 4 2 2 2 5" xfId="10119" xr:uid="{51DED6C1-FC1B-4F29-A1D2-8B45CC266FF4}"/>
    <cellStyle name="Input 2 2 4 2 2 2 6" xfId="16320" xr:uid="{4D8DA2B1-4F4B-4E1A-A2F8-C9D258FCFB72}"/>
    <cellStyle name="Input 2 2 4 2 2 2 7" xfId="17849" xr:uid="{00569CB4-8D4E-445C-90C8-AABC3C40609E}"/>
    <cellStyle name="Input 2 2 4 2 2 2 8" xfId="19157" xr:uid="{8F44BC4D-C807-42C5-8931-D0E8F478A634}"/>
    <cellStyle name="Input 2 2 4 2 2 2 9" xfId="19269" xr:uid="{6EC425A1-CC72-4961-BBAC-DCFA0C54CD70}"/>
    <cellStyle name="Input 2 2 4 2 2 3" xfId="6655" xr:uid="{00000000-0005-0000-0000-0000EC050000}"/>
    <cellStyle name="Input 2 2 4 2 2 4" xfId="10385" xr:uid="{3DEC37F3-C318-470D-A809-F9EA1BCE41C7}"/>
    <cellStyle name="Input 2 2 4 2 2 5" xfId="7749" xr:uid="{93C347D8-931E-4074-8D92-3CECA5D1A233}"/>
    <cellStyle name="Input 2 2 4 2 2 6" xfId="12418" xr:uid="{0C1752EA-A790-4DD8-9E94-81C361F79C0B}"/>
    <cellStyle name="Input 2 2 4 2 2 7" xfId="14989" xr:uid="{24075D0D-0975-4BEC-81BA-6B9409003A93}"/>
    <cellStyle name="Input 2 2 4 2 2 8" xfId="16525" xr:uid="{0FC613A3-FD10-491E-A10A-FA8ADAD5D64E}"/>
    <cellStyle name="Input 2 2 4 2 2 9" xfId="18047" xr:uid="{1944AA27-6B36-44B6-BA86-6E7489C009CE}"/>
    <cellStyle name="Input 2 2 4 2 3" xfId="5302" xr:uid="{00000000-0005-0000-0000-0000EE050000}"/>
    <cellStyle name="Input 2 2 4 2 3 2" xfId="7087" xr:uid="{00000000-0005-0000-0000-0000EE050000}"/>
    <cellStyle name="Input 2 2 4 2 3 3" xfId="11437" xr:uid="{71F93130-ED7A-4DCA-BDF2-A74A5A7D0723}"/>
    <cellStyle name="Input 2 2 4 2 3 4" xfId="12841" xr:uid="{9960C98B-8AE5-47A8-8A64-2B7054EF1AB5}"/>
    <cellStyle name="Input 2 2 4 2 3 5" xfId="9473" xr:uid="{B673EE0E-546B-4DE7-AB23-07891DF2522C}"/>
    <cellStyle name="Input 2 2 4 2 3 6" xfId="15855" xr:uid="{B17FD49D-0570-4CF5-88E8-FFFC2EE08217}"/>
    <cellStyle name="Input 2 2 4 2 3 7" xfId="17384" xr:uid="{8F3E0291-1AC9-4A21-A432-BFF0D1FDA02D}"/>
    <cellStyle name="Input 2 2 4 2 3 8" xfId="18692" xr:uid="{4741F663-40B9-4CEF-A968-9BB1EE22FE19}"/>
    <cellStyle name="Input 2 2 4 2 3 9" xfId="18170" xr:uid="{BB5B0D53-8461-42FB-B57B-6FA0049665F4}"/>
    <cellStyle name="Input 2 2 4 2 4" xfId="6194" xr:uid="{00000000-0005-0000-0000-0000EB050000}"/>
    <cellStyle name="Input 2 2 4 2 5" xfId="9817" xr:uid="{A7B30D5D-0050-4D65-B651-7FD49CECCA28}"/>
    <cellStyle name="Input 2 2 4 2 6" xfId="10036" xr:uid="{3771393D-3EA4-4402-A986-9CE047687F4B}"/>
    <cellStyle name="Input 2 2 4 2 7" xfId="14010" xr:uid="{ACC4F3AA-B57E-4B39-A8E7-AB68E6870965}"/>
    <cellStyle name="Input 2 2 4 2 8" xfId="8965" xr:uid="{8D793C10-08E6-452B-AB99-7774D20B65E0}"/>
    <cellStyle name="Input 2 2 4 2 9" xfId="8380" xr:uid="{AFE90101-51BF-4A7A-A4C5-DF13AD69E8C6}"/>
    <cellStyle name="Input 2 2 4 3" xfId="3764" xr:uid="{00000000-0005-0000-0000-0000EF050000}"/>
    <cellStyle name="Input 2 2 4 3 10" xfId="18330" xr:uid="{4027C5DC-99C3-416E-8DD1-DB3E867C1943}"/>
    <cellStyle name="Input 2 2 4 3 2" xfId="5435" xr:uid="{00000000-0005-0000-0000-0000F0050000}"/>
    <cellStyle name="Input 2 2 4 3 2 2" xfId="7220" xr:uid="{00000000-0005-0000-0000-0000F0050000}"/>
    <cellStyle name="Input 2 2 4 3 2 3" xfId="11570" xr:uid="{82551BD3-36AE-4501-88C4-E66859ACA34B}"/>
    <cellStyle name="Input 2 2 4 3 2 4" xfId="12974" xr:uid="{7F3EB98D-8B00-4F43-A1B0-8011711E1705}"/>
    <cellStyle name="Input 2 2 4 3 2 5" xfId="9199" xr:uid="{DB55B467-C8AD-4B79-8E19-A6C8ABCB0C84}"/>
    <cellStyle name="Input 2 2 4 3 2 6" xfId="15988" xr:uid="{90A7DB4E-F2A1-4D2E-8B98-70755AE1414D}"/>
    <cellStyle name="Input 2 2 4 3 2 7" xfId="17517" xr:uid="{A477C427-5CCF-4A54-8E25-3E9384CA9F43}"/>
    <cellStyle name="Input 2 2 4 3 2 8" xfId="18825" xr:uid="{9F071D45-5724-49F0-821A-755CC4B5F9AB}"/>
    <cellStyle name="Input 2 2 4 3 2 9" xfId="12448" xr:uid="{DFAF47AD-825A-4285-A455-1BD56B5ECE72}"/>
    <cellStyle name="Input 2 2 4 3 3" xfId="6327" xr:uid="{00000000-0005-0000-0000-0000EF050000}"/>
    <cellStyle name="Input 2 2 4 3 4" xfId="9974" xr:uid="{D9DEA40A-460E-4FCE-B32E-BD53D6367EB0}"/>
    <cellStyle name="Input 2 2 4 3 5" xfId="7874" xr:uid="{71F64080-F209-4C38-83BF-153AC8531B62}"/>
    <cellStyle name="Input 2 2 4 3 6" xfId="14617" xr:uid="{48E60A58-293F-4175-8B7B-2B5C6D08C5E4}"/>
    <cellStyle name="Input 2 2 4 3 7" xfId="8326" xr:uid="{2E556F25-CBBD-4797-82C0-46FD3C491AE3}"/>
    <cellStyle name="Input 2 2 4 3 8" xfId="8438" xr:uid="{C3D6A89E-E20C-4B89-89EB-F2541F9EE359}"/>
    <cellStyle name="Input 2 2 4 3 9" xfId="16691" xr:uid="{1F049F70-4126-4F35-8D12-5B407677B542}"/>
    <cellStyle name="Input 2 2 4 4" xfId="3941" xr:uid="{00000000-0005-0000-0000-0000F1050000}"/>
    <cellStyle name="Input 2 2 4 4 10" xfId="18282" xr:uid="{A5D1A5D3-F881-4D5A-B97F-238629170CCA}"/>
    <cellStyle name="Input 2 2 4 4 2" xfId="5570" xr:uid="{00000000-0005-0000-0000-0000F2050000}"/>
    <cellStyle name="Input 2 2 4 4 2 2" xfId="7355" xr:uid="{00000000-0005-0000-0000-0000F2050000}"/>
    <cellStyle name="Input 2 2 4 4 2 3" xfId="11705" xr:uid="{F51A06DB-094B-4FCB-A7B7-13A456245FBE}"/>
    <cellStyle name="Input 2 2 4 4 2 4" xfId="13109" xr:uid="{06552D77-476F-4DA0-917E-49215760FBB7}"/>
    <cellStyle name="Input 2 2 4 4 2 5" xfId="14567" xr:uid="{2F8AA088-3B50-4F8B-88B8-418BFC769708}"/>
    <cellStyle name="Input 2 2 4 4 2 6" xfId="16123" xr:uid="{CE9C2E1C-FF57-466A-9D47-94DB21757D99}"/>
    <cellStyle name="Input 2 2 4 4 2 7" xfId="17652" xr:uid="{445319B9-3232-47C5-BF7D-B5C7E0B5A2A1}"/>
    <cellStyle name="Input 2 2 4 4 2 8" xfId="18960" xr:uid="{63B8E66C-8B78-43E6-9545-EEB527E341A2}"/>
    <cellStyle name="Input 2 2 4 4 2 9" xfId="20013" xr:uid="{E6908847-0712-4414-8589-6ECCA80C708F}"/>
    <cellStyle name="Input 2 2 4 4 3" xfId="6460" xr:uid="{00000000-0005-0000-0000-0000F1050000}"/>
    <cellStyle name="Input 2 2 4 4 4" xfId="10147" xr:uid="{A3B14128-7CAA-4E66-AFD8-BDCD36728A2B}"/>
    <cellStyle name="Input 2 2 4 4 5" xfId="10613" xr:uid="{B00E5E99-9D40-47AF-80B3-AC20D4057DB9}"/>
    <cellStyle name="Input 2 2 4 4 6" xfId="10132" xr:uid="{2870D709-9E92-4F2E-9CAA-43106946A924}"/>
    <cellStyle name="Input 2 2 4 4 7" xfId="8434" xr:uid="{97E68F26-0873-4D51-AA2C-2A71784D5DE4}"/>
    <cellStyle name="Input 2 2 4 4 8" xfId="9004" xr:uid="{E8177EEB-4036-430B-8A89-B288EA393D76}"/>
    <cellStyle name="Input 2 2 4 4 9" xfId="9095" xr:uid="{1BBAF22E-5A48-43D4-B679-7DB1BF0982AA}"/>
    <cellStyle name="Input 2 2 4 5" xfId="5106" xr:uid="{00000000-0005-0000-0000-0000F3050000}"/>
    <cellStyle name="Input 2 2 4 5 2" xfId="6891" xr:uid="{00000000-0005-0000-0000-0000F3050000}"/>
    <cellStyle name="Input 2 2 4 5 3" xfId="11241" xr:uid="{7180EC6E-735D-461A-BF1C-8A44515893FD}"/>
    <cellStyle name="Input 2 2 4 5 4" xfId="12645" xr:uid="{3D06F006-FAF8-47E6-803D-E97F0A91866F}"/>
    <cellStyle name="Input 2 2 4 5 5" xfId="9913" xr:uid="{AF9FC624-1BD4-4262-86F4-46AFDFF25457}"/>
    <cellStyle name="Input 2 2 4 5 6" xfId="15659" xr:uid="{FADD4E55-F140-4204-8F29-6E3339B83C5D}"/>
    <cellStyle name="Input 2 2 4 5 7" xfId="17188" xr:uid="{C6498F66-09C8-4E62-92A2-705F93F1A2E8}"/>
    <cellStyle name="Input 2 2 4 5 8" xfId="18496" xr:uid="{389EADE9-E10F-44CF-9BBE-0E04B4EDF9EA}"/>
    <cellStyle name="Input 2 2 4 5 9" xfId="8960" xr:uid="{4217F86A-9118-42C4-B0ED-54C34B80A39A}"/>
    <cellStyle name="Input 2 2 4 6" xfId="5999" xr:uid="{00000000-0005-0000-0000-0000EA050000}"/>
    <cellStyle name="Input 2 2 4 7" xfId="9568" xr:uid="{2675B72D-3B36-4B78-88EB-5D6D6E84B874}"/>
    <cellStyle name="Input 2 2 4 8" xfId="8032" xr:uid="{46D5593B-97D7-4E29-92F8-364732108375}"/>
    <cellStyle name="Input 2 2 4 9" xfId="8327" xr:uid="{E28ADD5F-8D98-4B03-9E61-6539746720AF}"/>
    <cellStyle name="Input 2 2 5" xfId="3470" xr:uid="{00000000-0005-0000-0000-0000F4050000}"/>
    <cellStyle name="Input 2 2 5 10" xfId="16929" xr:uid="{CD3885B2-A2D3-443C-A62D-215F5A9391B8}"/>
    <cellStyle name="Input 2 2 5 11" xfId="15237" xr:uid="{A064D537-D3B0-4F8F-BBF4-34812D1DCB71}"/>
    <cellStyle name="Input 2 2 5 2" xfId="4071" xr:uid="{00000000-0005-0000-0000-0000F5050000}"/>
    <cellStyle name="Input 2 2 5 2 10" xfId="19846" xr:uid="{5B148340-7203-495A-A240-D916D1540F5F}"/>
    <cellStyle name="Input 2 2 5 2 2" xfId="5671" xr:uid="{00000000-0005-0000-0000-0000F6050000}"/>
    <cellStyle name="Input 2 2 5 2 2 2" xfId="7456" xr:uid="{00000000-0005-0000-0000-0000F6050000}"/>
    <cellStyle name="Input 2 2 5 2 2 3" xfId="11806" xr:uid="{95E0FFC0-2B28-4BAB-B8C4-20B90E6858EB}"/>
    <cellStyle name="Input 2 2 5 2 2 4" xfId="13210" xr:uid="{0F916641-CCDC-450E-A403-B52C53490131}"/>
    <cellStyle name="Input 2 2 5 2 2 5" xfId="8427" xr:uid="{65357B9B-8C63-4935-BBCA-519BCB3D11D4}"/>
    <cellStyle name="Input 2 2 5 2 2 6" xfId="16224" xr:uid="{AE37C088-B653-4DAB-B508-3412170DD339}"/>
    <cellStyle name="Input 2 2 5 2 2 7" xfId="17753" xr:uid="{FC869C39-0AE7-4121-BF8A-10B27EF69E1A}"/>
    <cellStyle name="Input 2 2 5 2 2 8" xfId="19061" xr:uid="{762F1979-DA81-45FD-B5D2-158A53267775}"/>
    <cellStyle name="Input 2 2 5 2 2 9" xfId="9072" xr:uid="{C78231B0-63C5-43E7-ADAF-86F24252C74A}"/>
    <cellStyle name="Input 2 2 5 2 3" xfId="6560" xr:uid="{00000000-0005-0000-0000-0000F5050000}"/>
    <cellStyle name="Input 2 2 5 2 4" xfId="10273" xr:uid="{15E073BD-F063-4A4F-A221-3A20D10E0D0C}"/>
    <cellStyle name="Input 2 2 5 2 5" xfId="10673" xr:uid="{E1F62F1F-4335-46A1-A8C0-9E4990359ACB}"/>
    <cellStyle name="Input 2 2 5 2 6" xfId="13568" xr:uid="{7B908D7B-AA0B-4E2F-ADBD-ED799F6B9967}"/>
    <cellStyle name="Input 2 2 5 2 7" xfId="8688" xr:uid="{CBFAA927-8C85-41E2-A434-C49C58B36F2D}"/>
    <cellStyle name="Input 2 2 5 2 8" xfId="14296" xr:uid="{D1EF1D7F-52AF-474B-9643-897DC5E2723E}"/>
    <cellStyle name="Input 2 2 5 2 9" xfId="12375" xr:uid="{E771F42D-5B04-4411-80C8-BCFBB7F72AC5}"/>
    <cellStyle name="Input 2 2 5 3" xfId="5206" xr:uid="{00000000-0005-0000-0000-0000F7050000}"/>
    <cellStyle name="Input 2 2 5 3 2" xfId="6991" xr:uid="{00000000-0005-0000-0000-0000F7050000}"/>
    <cellStyle name="Input 2 2 5 3 3" xfId="11341" xr:uid="{E16D23DC-668A-4956-8D41-45148FA9E115}"/>
    <cellStyle name="Input 2 2 5 3 4" xfId="12745" xr:uid="{109D7F90-24B1-4B1E-81A1-EC4AF2B46D0C}"/>
    <cellStyle name="Input 2 2 5 3 5" xfId="14301" xr:uid="{357F5094-7EE9-4B5D-8F3F-943F0089EC43}"/>
    <cellStyle name="Input 2 2 5 3 6" xfId="15759" xr:uid="{F390D5C0-760F-4B90-8E74-15C412486726}"/>
    <cellStyle name="Input 2 2 5 3 7" xfId="17288" xr:uid="{38C6D7D3-4A6F-445E-9510-CFBAD624B64C}"/>
    <cellStyle name="Input 2 2 5 3 8" xfId="18596" xr:uid="{2B48435B-76EA-43EF-BA3E-71ECE3A13787}"/>
    <cellStyle name="Input 2 2 5 3 9" xfId="15346" xr:uid="{FBEB5E76-0722-45A8-9209-4BDCB6AE0848}"/>
    <cellStyle name="Input 2 2 5 4" xfId="6099" xr:uid="{00000000-0005-0000-0000-0000F4050000}"/>
    <cellStyle name="Input 2 2 5 5" xfId="9697" xr:uid="{F58749E9-BBB1-40DC-BC3A-EBC1E937C253}"/>
    <cellStyle name="Input 2 2 5 6" xfId="9382" xr:uid="{6FBD976C-3530-46D7-8D40-06C33DB692AB}"/>
    <cellStyle name="Input 2 2 5 7" xfId="8303" xr:uid="{28AAF675-3E90-4F7B-9023-36BD3E78EF3D}"/>
    <cellStyle name="Input 2 2 5 8" xfId="9014" xr:uid="{842CC322-8B1B-4C9A-8C9D-9A7F6789B59F}"/>
    <cellStyle name="Input 2 2 5 9" xfId="15457" xr:uid="{A065A590-136E-4BEA-AFB2-C98D568C0435}"/>
    <cellStyle name="Input 2 2 6" xfId="3453" xr:uid="{00000000-0005-0000-0000-0000F8050000}"/>
    <cellStyle name="Input 2 2 6 10" xfId="16865" xr:uid="{51945C03-5712-4A4D-827D-02CE1ADB540A}"/>
    <cellStyle name="Input 2 2 6 11" xfId="14722" xr:uid="{40EACCB8-E9E7-4679-B426-5E5E528C7D71}"/>
    <cellStyle name="Input 2 2 6 2" xfId="4054" xr:uid="{00000000-0005-0000-0000-0000F9050000}"/>
    <cellStyle name="Input 2 2 6 2 10" xfId="13642" xr:uid="{612A7FD8-2A39-4C62-B584-F532CB17A9CD}"/>
    <cellStyle name="Input 2 2 6 2 2" xfId="5654" xr:uid="{00000000-0005-0000-0000-0000FA050000}"/>
    <cellStyle name="Input 2 2 6 2 2 2" xfId="7439" xr:uid="{00000000-0005-0000-0000-0000FA050000}"/>
    <cellStyle name="Input 2 2 6 2 2 3" xfId="11789" xr:uid="{4F7E59CD-9196-4B31-BAF9-E0F16380200B}"/>
    <cellStyle name="Input 2 2 6 2 2 4" xfId="13193" xr:uid="{6519B060-487F-4FA4-81CF-D51A0486D952}"/>
    <cellStyle name="Input 2 2 6 2 2 5" xfId="14104" xr:uid="{9F48A9E8-FD60-4F81-97B1-B846DFD3CE90}"/>
    <cellStyle name="Input 2 2 6 2 2 6" xfId="16207" xr:uid="{76A6E4DB-996C-478E-8822-C0C7A6C18816}"/>
    <cellStyle name="Input 2 2 6 2 2 7" xfId="17736" xr:uid="{931665C5-B8D6-4FAC-8B8D-3C1275C565E7}"/>
    <cellStyle name="Input 2 2 6 2 2 8" xfId="19044" xr:uid="{8334ECF0-A5EF-4CFD-BA97-76194AE5D6AD}"/>
    <cellStyle name="Input 2 2 6 2 2 9" xfId="8920" xr:uid="{71A480C9-1569-473D-BF80-62D137A41641}"/>
    <cellStyle name="Input 2 2 6 2 3" xfId="6543" xr:uid="{00000000-0005-0000-0000-0000F9050000}"/>
    <cellStyle name="Input 2 2 6 2 4" xfId="10256" xr:uid="{DA6BC81C-4E7B-470B-9895-F1D9E089A182}"/>
    <cellStyle name="Input 2 2 6 2 5" xfId="9647" xr:uid="{C637954C-67E1-4006-BE8E-F1B566EF3E3A}"/>
    <cellStyle name="Input 2 2 6 2 6" xfId="10124" xr:uid="{4A498F2F-7C8D-4264-829E-C831901F2AE8}"/>
    <cellStyle name="Input 2 2 6 2 7" xfId="14287" xr:uid="{9957F74E-C2F2-4ACD-BFAE-AA6AE8956540}"/>
    <cellStyle name="Input 2 2 6 2 8" xfId="14712" xr:uid="{0181042A-216E-49EC-91AC-E18E18EC17BD}"/>
    <cellStyle name="Input 2 2 6 2 9" xfId="12265" xr:uid="{2A1463BC-D5B5-4E15-8D24-2B5D9B5317D4}"/>
    <cellStyle name="Input 2 2 6 3" xfId="5189" xr:uid="{00000000-0005-0000-0000-0000FB050000}"/>
    <cellStyle name="Input 2 2 6 3 2" xfId="6974" xr:uid="{00000000-0005-0000-0000-0000FB050000}"/>
    <cellStyle name="Input 2 2 6 3 3" xfId="11324" xr:uid="{6F8EFC8F-26E2-4021-B387-56BD6089D07A}"/>
    <cellStyle name="Input 2 2 6 3 4" xfId="12728" xr:uid="{443966A9-2181-4613-8390-DD5AE3157932}"/>
    <cellStyle name="Input 2 2 6 3 5" xfId="11107" xr:uid="{1DEB55ED-EFAE-41F3-B9FE-FD4EE01A699C}"/>
    <cellStyle name="Input 2 2 6 3 6" xfId="15742" xr:uid="{59B6849F-2EE2-47B8-86CE-1503AD2E655B}"/>
    <cellStyle name="Input 2 2 6 3 7" xfId="17271" xr:uid="{AAB996C5-D16E-457A-BE0E-D3E0C6DF7088}"/>
    <cellStyle name="Input 2 2 6 3 8" xfId="18579" xr:uid="{2F661B0C-DEAF-4301-B367-DD78255056CE}"/>
    <cellStyle name="Input 2 2 6 3 9" xfId="19840" xr:uid="{F5E1575B-5474-4D74-BD1D-1D0C07E26A8E}"/>
    <cellStyle name="Input 2 2 6 4" xfId="6082" xr:uid="{00000000-0005-0000-0000-0000F8050000}"/>
    <cellStyle name="Input 2 2 6 5" xfId="9680" xr:uid="{E5A8A1E5-2F42-46A3-9D29-D4169A664BF0}"/>
    <cellStyle name="Input 2 2 6 6" xfId="7931" xr:uid="{089BA8D3-EA71-40CA-90E4-2CFB6406B888}"/>
    <cellStyle name="Input 2 2 6 7" xfId="13459" xr:uid="{33FA35C1-C476-4C2A-AB5D-AEA7572333AD}"/>
    <cellStyle name="Input 2 2 6 8" xfId="9437" xr:uid="{ABB9F3C7-7F9D-4817-B759-5577B1A78E38}"/>
    <cellStyle name="Input 2 2 6 9" xfId="15435" xr:uid="{CD59CE8C-1E9B-4806-9EC4-BAED665009EC}"/>
    <cellStyle name="Input 2 2 7" xfId="3461" xr:uid="{00000000-0005-0000-0000-0000FC050000}"/>
    <cellStyle name="Input 2 2 7 10" xfId="16960" xr:uid="{07FCF511-5A65-47E3-AC09-C04C8A0DA54A}"/>
    <cellStyle name="Input 2 2 7 11" xfId="20004" xr:uid="{AE64FB6C-D5B9-4CFE-8F92-37E74BE7C1BB}"/>
    <cellStyle name="Input 2 2 7 2" xfId="4062" xr:uid="{00000000-0005-0000-0000-0000FD050000}"/>
    <cellStyle name="Input 2 2 7 2 10" xfId="8873" xr:uid="{E464907A-2DA8-4E4F-B2F7-4D758AA0967D}"/>
    <cellStyle name="Input 2 2 7 2 2" xfId="5662" xr:uid="{00000000-0005-0000-0000-0000FE050000}"/>
    <cellStyle name="Input 2 2 7 2 2 2" xfId="7447" xr:uid="{00000000-0005-0000-0000-0000FE050000}"/>
    <cellStyle name="Input 2 2 7 2 2 3" xfId="11797" xr:uid="{EBAA91D0-5E4D-4E56-B383-EF07E32459F4}"/>
    <cellStyle name="Input 2 2 7 2 2 4" xfId="13201" xr:uid="{A6474B5B-4277-42FA-AA4D-2E3E3B916224}"/>
    <cellStyle name="Input 2 2 7 2 2 5" xfId="8409" xr:uid="{6B4B7343-09C9-4D6D-92F4-1C27D2404049}"/>
    <cellStyle name="Input 2 2 7 2 2 6" xfId="16215" xr:uid="{03BF90D7-731F-4B65-AE02-E1FB6D46EC59}"/>
    <cellStyle name="Input 2 2 7 2 2 7" xfId="17744" xr:uid="{96270427-8617-45D8-B569-848318B1EC6B}"/>
    <cellStyle name="Input 2 2 7 2 2 8" xfId="19052" xr:uid="{A6244307-115B-4412-9066-BE46D82CF848}"/>
    <cellStyle name="Input 2 2 7 2 2 9" xfId="19806" xr:uid="{5DD6A54D-4848-4298-8222-044B100E528B}"/>
    <cellStyle name="Input 2 2 7 2 3" xfId="6551" xr:uid="{00000000-0005-0000-0000-0000FD050000}"/>
    <cellStyle name="Input 2 2 7 2 4" xfId="10264" xr:uid="{A8753A79-15AC-48AB-8C7D-C99806FCAEEB}"/>
    <cellStyle name="Input 2 2 7 2 5" xfId="11008" xr:uid="{DEE9547D-FEAD-400D-A3D7-E50AB845877E}"/>
    <cellStyle name="Input 2 2 7 2 6" xfId="13563" xr:uid="{846C7102-0018-4B1E-86A6-FADBFA3C01C7}"/>
    <cellStyle name="Input 2 2 7 2 7" xfId="9099" xr:uid="{1DA51432-981F-43B6-B5B2-8F050C59BBE8}"/>
    <cellStyle name="Input 2 2 7 2 8" xfId="14032" xr:uid="{FE22D11E-0F43-487E-8561-813D25BC54D1}"/>
    <cellStyle name="Input 2 2 7 2 9" xfId="14298" xr:uid="{12B32A71-5C18-4AF0-B113-24774189055E}"/>
    <cellStyle name="Input 2 2 7 3" xfId="5197" xr:uid="{00000000-0005-0000-0000-0000FF050000}"/>
    <cellStyle name="Input 2 2 7 3 2" xfId="6982" xr:uid="{00000000-0005-0000-0000-0000FF050000}"/>
    <cellStyle name="Input 2 2 7 3 3" xfId="11332" xr:uid="{6A423416-E452-4B06-AD74-5F21FBF31E4A}"/>
    <cellStyle name="Input 2 2 7 3 4" xfId="12736" xr:uid="{08DEDDE8-EBF7-4A55-B5EE-0ED14B6CEC3C}"/>
    <cellStyle name="Input 2 2 7 3 5" xfId="10213" xr:uid="{19ABBF56-7F22-48A7-A4EF-4940FF47351E}"/>
    <cellStyle name="Input 2 2 7 3 6" xfId="15750" xr:uid="{52452F52-F659-408B-A547-5417E5B6FD0F}"/>
    <cellStyle name="Input 2 2 7 3 7" xfId="17279" xr:uid="{3CDB266A-CE2E-40A0-B1B5-B84E0B57DE29}"/>
    <cellStyle name="Input 2 2 7 3 8" xfId="18587" xr:uid="{84D7BA13-151A-4B5E-B303-DF7F0C7CCBA3}"/>
    <cellStyle name="Input 2 2 7 3 9" xfId="19823" xr:uid="{F7A52B6D-D8EE-4926-9D0D-EBA17E3F5897}"/>
    <cellStyle name="Input 2 2 7 4" xfId="6090" xr:uid="{00000000-0005-0000-0000-0000FC050000}"/>
    <cellStyle name="Input 2 2 7 5" xfId="9688" xr:uid="{722C05E3-B24C-4842-8FFE-53E35D8276EC}"/>
    <cellStyle name="Input 2 2 7 6" xfId="7923" xr:uid="{742CD845-3D3E-4C4C-9F27-905E5C0F2CA7}"/>
    <cellStyle name="Input 2 2 7 7" xfId="8579" xr:uid="{70636B37-F955-4BE4-9BC3-E67D5462594B}"/>
    <cellStyle name="Input 2 2 7 8" xfId="8030" xr:uid="{0B3941AE-21B0-4E4B-B8BD-8EA1B1E22DD8}"/>
    <cellStyle name="Input 2 2 7 9" xfId="8376" xr:uid="{481756DF-FDDA-4E54-8F89-75EEFFD2B303}"/>
    <cellStyle name="Input 2 2 8" xfId="3492" xr:uid="{00000000-0005-0000-0000-000000060000}"/>
    <cellStyle name="Input 2 2 8 10" xfId="17020" xr:uid="{ECFCD057-F870-414C-BF82-6351AF55D773}"/>
    <cellStyle name="Input 2 2 8 11" xfId="19844" xr:uid="{0825E2A2-617E-4582-8622-AF8094B9620E}"/>
    <cellStyle name="Input 2 2 8 2" xfId="4093" xr:uid="{00000000-0005-0000-0000-000001060000}"/>
    <cellStyle name="Input 2 2 8 2 10" xfId="8940" xr:uid="{A523A242-9C5D-41B9-9741-1B5921DE386D}"/>
    <cellStyle name="Input 2 2 8 2 2" xfId="5692" xr:uid="{00000000-0005-0000-0000-000002060000}"/>
    <cellStyle name="Input 2 2 8 2 2 2" xfId="7477" xr:uid="{00000000-0005-0000-0000-000002060000}"/>
    <cellStyle name="Input 2 2 8 2 2 3" xfId="11827" xr:uid="{57B9F9A2-03EE-4933-93E1-80362D8100A5}"/>
    <cellStyle name="Input 2 2 8 2 2 4" xfId="13231" xr:uid="{621AA59A-F0C0-4A9D-930A-827E20044436}"/>
    <cellStyle name="Input 2 2 8 2 2 5" xfId="12242" xr:uid="{D0EE4D10-A8A9-4FF0-9DC6-B277F83783FB}"/>
    <cellStyle name="Input 2 2 8 2 2 6" xfId="16245" xr:uid="{19EB97EE-424E-4897-9966-D9D94BF46D75}"/>
    <cellStyle name="Input 2 2 8 2 2 7" xfId="17774" xr:uid="{E4F1210A-C8F2-4443-A1AD-85D6216DDEBA}"/>
    <cellStyle name="Input 2 2 8 2 2 8" xfId="19082" xr:uid="{1E05F80C-BBDE-4BE3-9BFB-043DCF6CF4AC}"/>
    <cellStyle name="Input 2 2 8 2 2 9" xfId="19555" xr:uid="{AA8A41BA-A29F-4732-83B9-E8355F5CCC7A}"/>
    <cellStyle name="Input 2 2 8 2 3" xfId="6581" xr:uid="{00000000-0005-0000-0000-000001060000}"/>
    <cellStyle name="Input 2 2 8 2 4" xfId="10292" xr:uid="{04342648-2AB7-49CB-AECD-C771EFA52A9B}"/>
    <cellStyle name="Input 2 2 8 2 5" xfId="7845" xr:uid="{616A81CE-0900-4EA4-99C5-C5AE216ABEC4}"/>
    <cellStyle name="Input 2 2 8 2 6" xfId="10360" xr:uid="{07B070FB-251A-4CCD-802A-39A3C1FB8579}"/>
    <cellStyle name="Input 2 2 8 2 7" xfId="8641" xr:uid="{5C290492-373E-45FB-87CA-55FD40AF3B67}"/>
    <cellStyle name="Input 2 2 8 2 8" xfId="12280" xr:uid="{F663AFE5-7351-4109-A066-AEC08563B023}"/>
    <cellStyle name="Input 2 2 8 2 9" xfId="17964" xr:uid="{7A90BE4F-DD70-4BB7-8A25-D1118A5F5F4F}"/>
    <cellStyle name="Input 2 2 8 3" xfId="5227" xr:uid="{00000000-0005-0000-0000-000003060000}"/>
    <cellStyle name="Input 2 2 8 3 2" xfId="7012" xr:uid="{00000000-0005-0000-0000-000003060000}"/>
    <cellStyle name="Input 2 2 8 3 3" xfId="11362" xr:uid="{C129476A-6621-46A9-A44A-214CCE7974D5}"/>
    <cellStyle name="Input 2 2 8 3 4" xfId="12766" xr:uid="{125C7D86-BAEC-4FFB-8C63-2DAB8521F006}"/>
    <cellStyle name="Input 2 2 8 3 5" xfId="14664" xr:uid="{1DF0002D-97CF-425A-B7EC-F506DEDF09AB}"/>
    <cellStyle name="Input 2 2 8 3 6" xfId="15780" xr:uid="{C55B4FCF-048B-4A6F-B706-1ED8BD002D6E}"/>
    <cellStyle name="Input 2 2 8 3 7" xfId="17309" xr:uid="{652B384D-0AAF-4F39-844D-F75FD91670E0}"/>
    <cellStyle name="Input 2 2 8 3 8" xfId="18617" xr:uid="{076EBD33-28EA-4DB2-AFAC-0BE43D4D9715}"/>
    <cellStyle name="Input 2 2 8 3 9" xfId="19824" xr:uid="{9445626D-CA75-48AE-A0BE-A137D26C379A}"/>
    <cellStyle name="Input 2 2 8 4" xfId="6120" xr:uid="{00000000-0005-0000-0000-000000060000}"/>
    <cellStyle name="Input 2 2 8 5" xfId="9719" xr:uid="{9E082B9F-FC00-47B1-92C2-A4A4219935E0}"/>
    <cellStyle name="Input 2 2 8 6" xfId="10791" xr:uid="{7D155CBE-3F10-4463-9FB2-D71ABE197E69}"/>
    <cellStyle name="Input 2 2 8 7" xfId="10702" xr:uid="{9E927DB3-9F56-40A7-AD26-00CDB6070F8C}"/>
    <cellStyle name="Input 2 2 8 8" xfId="8658" xr:uid="{A707A488-9DF8-42B7-8EBB-3CBDFFDAD8F5}"/>
    <cellStyle name="Input 2 2 8 9" xfId="15306" xr:uid="{437795DB-2ADB-47E6-8BB6-EE64684D136C}"/>
    <cellStyle name="Input 2 2 9" xfId="3451" xr:uid="{00000000-0005-0000-0000-000004060000}"/>
    <cellStyle name="Input 2 2 9 10" xfId="16649" xr:uid="{54510BB0-0ADD-45B8-8873-706482DA88B3}"/>
    <cellStyle name="Input 2 2 9 11" xfId="19895" xr:uid="{D505C09D-C182-4FD6-9BD1-74F7FB4A7152}"/>
    <cellStyle name="Input 2 2 9 2" xfId="4052" xr:uid="{00000000-0005-0000-0000-000005060000}"/>
    <cellStyle name="Input 2 2 9 2 10" xfId="8914" xr:uid="{F10BF52B-21C8-467D-96ED-18112CABB986}"/>
    <cellStyle name="Input 2 2 9 2 2" xfId="5652" xr:uid="{00000000-0005-0000-0000-000006060000}"/>
    <cellStyle name="Input 2 2 9 2 2 2" xfId="7437" xr:uid="{00000000-0005-0000-0000-000006060000}"/>
    <cellStyle name="Input 2 2 9 2 2 3" xfId="11787" xr:uid="{771836E2-A4CB-4809-8154-E23708D1E5C7}"/>
    <cellStyle name="Input 2 2 9 2 2 4" xfId="13191" xr:uid="{F6205B67-6830-487C-84B0-8934B9C4C9A2}"/>
    <cellStyle name="Input 2 2 9 2 2 5" xfId="10142" xr:uid="{F5536C7D-866B-4A30-B4EB-9973E4A788EE}"/>
    <cellStyle name="Input 2 2 9 2 2 6" xfId="16205" xr:uid="{03BEDADE-A98F-4FA5-A554-C73FD30B68D8}"/>
    <cellStyle name="Input 2 2 9 2 2 7" xfId="17734" xr:uid="{90372DBA-2AC0-493D-A9BB-2D5065D1D5CB}"/>
    <cellStyle name="Input 2 2 9 2 2 8" xfId="19042" xr:uid="{6DF991BB-B56C-4544-B1A2-63018FB7A88F}"/>
    <cellStyle name="Input 2 2 9 2 2 9" xfId="19734" xr:uid="{DD0270E2-6DC9-4A94-BBF5-3209BCAE1864}"/>
    <cellStyle name="Input 2 2 9 2 3" xfId="6541" xr:uid="{00000000-0005-0000-0000-000005060000}"/>
    <cellStyle name="Input 2 2 9 2 4" xfId="10254" xr:uid="{A63BFDAD-79A6-4F7D-B5D0-C7120B0932EC}"/>
    <cellStyle name="Input 2 2 9 2 5" xfId="9790" xr:uid="{1E71F6DD-E3E3-4FAA-85DF-FD87324B05ED}"/>
    <cellStyle name="Input 2 2 9 2 6" xfId="8521" xr:uid="{EA7695CD-1B3A-40BB-BECA-5507BD926725}"/>
    <cellStyle name="Input 2 2 9 2 7" xfId="10431" xr:uid="{4E21A51D-1EA4-4D98-B4B5-5B96C0E90FAE}"/>
    <cellStyle name="Input 2 2 9 2 8" xfId="12113" xr:uid="{76887D01-7F86-4FC9-8892-8CD5ED382CDE}"/>
    <cellStyle name="Input 2 2 9 2 9" xfId="12432" xr:uid="{833150C8-373F-4928-80AB-3915536C8D81}"/>
    <cellStyle name="Input 2 2 9 3" xfId="5187" xr:uid="{00000000-0005-0000-0000-000007060000}"/>
    <cellStyle name="Input 2 2 9 3 2" xfId="6972" xr:uid="{00000000-0005-0000-0000-000007060000}"/>
    <cellStyle name="Input 2 2 9 3 3" xfId="11322" xr:uid="{5CF4D59F-3E6C-439D-BAD2-260E83490698}"/>
    <cellStyle name="Input 2 2 9 3 4" xfId="12726" xr:uid="{A38BB6AE-3EF5-4A54-A996-7661A1430C21}"/>
    <cellStyle name="Input 2 2 9 3 5" xfId="9242" xr:uid="{C6822FCC-0590-48A6-A555-34BB150DD84B}"/>
    <cellStyle name="Input 2 2 9 3 6" xfId="15740" xr:uid="{2F611659-8FCD-4DBF-9673-1629A5084357}"/>
    <cellStyle name="Input 2 2 9 3 7" xfId="17269" xr:uid="{A915FF6F-3560-4B04-BB58-81CAE0AA500F}"/>
    <cellStyle name="Input 2 2 9 3 8" xfId="18577" xr:uid="{F477570F-5992-4B7A-8F5B-5C002D2DB4D8}"/>
    <cellStyle name="Input 2 2 9 3 9" xfId="12501" xr:uid="{18EBDE5B-C54F-4BF4-AC89-A3F998A53F63}"/>
    <cellStyle name="Input 2 2 9 4" xfId="6080" xr:uid="{00000000-0005-0000-0000-000004060000}"/>
    <cellStyle name="Input 2 2 9 5" xfId="9678" xr:uid="{46C5CE09-4D3A-4645-8FC8-AD186D029A41}"/>
    <cellStyle name="Input 2 2 9 6" xfId="7933" xr:uid="{5552F25D-DAD6-4040-A21D-4C46C6CF9BD9}"/>
    <cellStyle name="Input 2 2 9 7" xfId="13422" xr:uid="{670EA700-FAD3-4F27-9360-175FE7A140CE}"/>
    <cellStyle name="Input 2 2 9 8" xfId="9545" xr:uid="{62D3B8BE-70CE-442B-8680-E63AC76AFCD4}"/>
    <cellStyle name="Input 2 2 9 9" xfId="15175" xr:uid="{0BC3FE85-B4E1-439E-87D3-6463FA9C364F}"/>
    <cellStyle name="Input 2 20" xfId="12227" xr:uid="{AFD00EFD-3C28-49D3-A911-E3919EE1B4FD}"/>
    <cellStyle name="Input 2 21" xfId="13762" xr:uid="{84DF8CF7-FCED-4D77-A6F8-F9A1E328BB27}"/>
    <cellStyle name="Input 2 22" xfId="16918" xr:uid="{E006EB9F-3F9D-4658-9925-46F61E14B6A8}"/>
    <cellStyle name="Input 2 23" xfId="19801" xr:uid="{D24693F6-1953-4B0A-9320-1D0A72C7BB25}"/>
    <cellStyle name="Input 2 3" xfId="3279" xr:uid="{00000000-0005-0000-0000-000008060000}"/>
    <cellStyle name="Input 2 3 10" xfId="8072" xr:uid="{AAB7CE82-803C-4CFC-92CC-E601B7C9A455}"/>
    <cellStyle name="Input 2 3 11" xfId="10582" xr:uid="{35444D19-8F67-4B23-8AF2-ADEB6E5D73E4}"/>
    <cellStyle name="Input 2 3 12" xfId="14275" xr:uid="{A12D01ED-9426-4D35-A276-D77A0BBF5345}"/>
    <cellStyle name="Input 2 3 13" xfId="8762" xr:uid="{C520943B-70AC-4AC8-964D-F17321C1AE7F}"/>
    <cellStyle name="Input 2 3 14" xfId="12100" xr:uid="{FAF19BD4-D63E-4324-AE0A-2DD3E81FE2D3}"/>
    <cellStyle name="Input 2 3 15" xfId="19604" xr:uid="{408817A7-D22A-4621-943F-EFBE16C367FB}"/>
    <cellStyle name="Input 2 3 2" xfId="3280" xr:uid="{00000000-0005-0000-0000-000009060000}"/>
    <cellStyle name="Input 2 3 2 10" xfId="14205" xr:uid="{7509931E-216D-4F28-9DC0-02E8008D3E81}"/>
    <cellStyle name="Input 2 3 2 11" xfId="15101" xr:uid="{14468C5B-F107-44DA-85A3-85498594E7A0}"/>
    <cellStyle name="Input 2 3 2 12" xfId="11019" xr:uid="{27AFCC2D-CC08-4326-A778-12B665081CFE}"/>
    <cellStyle name="Input 2 3 2 13" xfId="19731" xr:uid="{9A939932-4CC6-4F01-8580-791A53129FB3}"/>
    <cellStyle name="Input 2 3 2 2" xfId="3364" xr:uid="{00000000-0005-0000-0000-00000A060000}"/>
    <cellStyle name="Input 2 3 2 2 10" xfId="9631" xr:uid="{923D6E9F-D3A6-4874-97D3-5F4C5F22D498}"/>
    <cellStyle name="Input 2 3 2 2 11" xfId="15188" xr:uid="{6D274850-C160-4BDF-9FA2-3057B0B98CFD}"/>
    <cellStyle name="Input 2 3 2 2 12" xfId="16946" xr:uid="{5B636CA0-05F9-433F-AEDB-6A6CCEB43377}"/>
    <cellStyle name="Input 2 3 2 2 13" xfId="18177" xr:uid="{22642919-9B7F-49C9-BCCA-48022136FE84}"/>
    <cellStyle name="Input 2 3 2 2 2" xfId="3597" xr:uid="{00000000-0005-0000-0000-00000B060000}"/>
    <cellStyle name="Input 2 3 2 2 2 10" xfId="9238" xr:uid="{CEF03C7C-30C9-4290-9DF6-8577A893212C}"/>
    <cellStyle name="Input 2 3 2 2 2 11" xfId="19372" xr:uid="{B3068841-1737-45D8-9A66-4872276BD1CE}"/>
    <cellStyle name="Input 2 3 2 2 2 2" xfId="4195" xr:uid="{00000000-0005-0000-0000-00000C060000}"/>
    <cellStyle name="Input 2 3 2 2 2 2 10" xfId="19825" xr:uid="{783A5F0A-69C4-4DD7-BE4C-AD816F1EE4E6}"/>
    <cellStyle name="Input 2 3 2 2 2 2 2" xfId="5770" xr:uid="{00000000-0005-0000-0000-00000D060000}"/>
    <cellStyle name="Input 2 3 2 2 2 2 2 2" xfId="7555" xr:uid="{00000000-0005-0000-0000-00000D060000}"/>
    <cellStyle name="Input 2 3 2 2 2 2 2 3" xfId="11905" xr:uid="{12014C3D-58DE-4D5D-900C-352E01E8E682}"/>
    <cellStyle name="Input 2 3 2 2 2 2 2 4" xfId="13309" xr:uid="{BDABA29A-FC13-49C6-B88A-C4248CF23F14}"/>
    <cellStyle name="Input 2 3 2 2 2 2 2 5" xfId="13821" xr:uid="{63C3DF5D-6947-4F76-885F-DC1331D77320}"/>
    <cellStyle name="Input 2 3 2 2 2 2 2 6" xfId="16323" xr:uid="{C8CFAEF5-D3B6-4CC7-A210-40052541ADEA}"/>
    <cellStyle name="Input 2 3 2 2 2 2 2 7" xfId="17852" xr:uid="{9EE7CB43-25E9-4ABC-92E3-2DA98C85A446}"/>
    <cellStyle name="Input 2 3 2 2 2 2 2 8" xfId="19160" xr:uid="{1677798C-DCCB-4117-9EEC-400815EDB2D9}"/>
    <cellStyle name="Input 2 3 2 2 2 2 2 9" xfId="19747" xr:uid="{A6A282E5-FE9F-4291-8F8A-D6FFB926EC8C}"/>
    <cellStyle name="Input 2 3 2 2 2 2 3" xfId="6658" xr:uid="{00000000-0005-0000-0000-00000C060000}"/>
    <cellStyle name="Input 2 3 2 2 2 2 4" xfId="10388" xr:uid="{AD037111-B9DC-496F-A7AE-A585FC1669FE}"/>
    <cellStyle name="Input 2 3 2 2 2 2 5" xfId="7746" xr:uid="{71DC1D1E-D21E-4E35-A135-2430A87B5D80}"/>
    <cellStyle name="Input 2 3 2 2 2 2 6" xfId="8682" xr:uid="{E6395047-9928-4B08-95F2-7C842F315F7F}"/>
    <cellStyle name="Input 2 3 2 2 2 2 7" xfId="14992" xr:uid="{DFDA072A-EF58-4701-9980-CCF95B2BE766}"/>
    <cellStyle name="Input 2 3 2 2 2 2 8" xfId="16528" xr:uid="{EAE710E2-0355-4AC8-B73D-342D37202020}"/>
    <cellStyle name="Input 2 3 2 2 2 2 9" xfId="18050" xr:uid="{C3FE310C-D384-45D6-B29D-DD55C7465B4B}"/>
    <cellStyle name="Input 2 3 2 2 2 3" xfId="5305" xr:uid="{00000000-0005-0000-0000-00000E060000}"/>
    <cellStyle name="Input 2 3 2 2 2 3 2" xfId="7090" xr:uid="{00000000-0005-0000-0000-00000E060000}"/>
    <cellStyle name="Input 2 3 2 2 2 3 3" xfId="11440" xr:uid="{71E29150-2E45-4FCC-BF81-287A6CAEF715}"/>
    <cellStyle name="Input 2 3 2 2 2 3 4" xfId="12844" xr:uid="{09756C7C-9EFC-46FD-8592-EDF594A64A0D}"/>
    <cellStyle name="Input 2 3 2 2 2 3 5" xfId="14042" xr:uid="{FC7744AD-784D-472E-9E6B-C7288D2ECA68}"/>
    <cellStyle name="Input 2 3 2 2 2 3 6" xfId="15858" xr:uid="{DE0E5CE3-24A8-4BA3-9BBB-740116AAB452}"/>
    <cellStyle name="Input 2 3 2 2 2 3 7" xfId="17387" xr:uid="{F1536A15-636C-4391-B3C5-B38E75562053}"/>
    <cellStyle name="Input 2 3 2 2 2 3 8" xfId="18695" xr:uid="{AA50396A-A407-4B90-B9B4-00F7E8821C50}"/>
    <cellStyle name="Input 2 3 2 2 2 3 9" xfId="19650" xr:uid="{D1BAC0F6-A1E4-444B-BFDA-7F9AFD60FA2D}"/>
    <cellStyle name="Input 2 3 2 2 2 4" xfId="6197" xr:uid="{00000000-0005-0000-0000-00000B060000}"/>
    <cellStyle name="Input 2 3 2 2 2 5" xfId="9820" xr:uid="{77065EE7-7475-4AB5-88CC-FC1C845CB164}"/>
    <cellStyle name="Input 2 3 2 2 2 6" xfId="10570" xr:uid="{57051BA4-185E-4923-BEFF-AB10618AA574}"/>
    <cellStyle name="Input 2 3 2 2 2 7" xfId="8116" xr:uid="{606AE9BE-59A9-4416-BE16-0CF995D2879B}"/>
    <cellStyle name="Input 2 3 2 2 2 8" xfId="8441" xr:uid="{F6ADD4EB-5F43-4C90-AFC4-27D4937530F1}"/>
    <cellStyle name="Input 2 3 2 2 2 9" xfId="8250" xr:uid="{865A52CC-BB38-441B-B015-82644E11B60E}"/>
    <cellStyle name="Input 2 3 2 2 3" xfId="3792" xr:uid="{00000000-0005-0000-0000-00000F060000}"/>
    <cellStyle name="Input 2 3 2 2 3 10" xfId="19416" xr:uid="{83C52C92-E5B9-4639-9D89-A008D6287453}"/>
    <cellStyle name="Input 2 3 2 2 3 2" xfId="5458" xr:uid="{00000000-0005-0000-0000-000010060000}"/>
    <cellStyle name="Input 2 3 2 2 3 2 2" xfId="7243" xr:uid="{00000000-0005-0000-0000-000010060000}"/>
    <cellStyle name="Input 2 3 2 2 3 2 3" xfId="11593" xr:uid="{7DB44C7F-F393-4503-A538-338AA68FB7CF}"/>
    <cellStyle name="Input 2 3 2 2 3 2 4" xfId="12997" xr:uid="{49D891C2-1916-4519-AE06-2194E74148DC}"/>
    <cellStyle name="Input 2 3 2 2 3 2 5" xfId="14375" xr:uid="{45762AD8-DBDD-4499-9110-8EB0E2DF86A9}"/>
    <cellStyle name="Input 2 3 2 2 3 2 6" xfId="16011" xr:uid="{B2F46F5E-E7D6-443A-B2BD-18E7C6484836}"/>
    <cellStyle name="Input 2 3 2 2 3 2 7" xfId="17540" xr:uid="{BB9F4434-2059-4C2D-B667-0E8CCB2F9495}"/>
    <cellStyle name="Input 2 3 2 2 3 2 8" xfId="18848" xr:uid="{C035B7A8-5B6C-45EC-B823-E9EEFA017DD0}"/>
    <cellStyle name="Input 2 3 2 2 3 2 9" xfId="14594" xr:uid="{D27AF510-ED6B-43D6-900C-B1F573B7BB94}"/>
    <cellStyle name="Input 2 3 2 2 3 3" xfId="6350" xr:uid="{00000000-0005-0000-0000-00000F060000}"/>
    <cellStyle name="Input 2 3 2 2 3 4" xfId="10002" xr:uid="{4834F6B8-E2D7-469A-8448-9BF1C6A67774}"/>
    <cellStyle name="Input 2 3 2 2 3 5" xfId="9374" xr:uid="{981AE0E0-DBCE-4A63-B72A-A5C44CD146AD}"/>
    <cellStyle name="Input 2 3 2 2 3 6" xfId="13505" xr:uid="{44F84836-62A3-49B8-A4C0-DCC3177718F9}"/>
    <cellStyle name="Input 2 3 2 2 3 7" xfId="14166" xr:uid="{1AEEB2DC-2E98-412F-B13A-E7876F0F5A7A}"/>
    <cellStyle name="Input 2 3 2 2 3 8" xfId="15347" xr:uid="{C4417D4F-3105-42F9-99FE-369DA657F060}"/>
    <cellStyle name="Input 2 3 2 2 3 9" xfId="8730" xr:uid="{159080C2-037A-478F-A04A-D7D7B0ABBE7F}"/>
    <cellStyle name="Input 2 3 2 2 4" xfId="3969" xr:uid="{00000000-0005-0000-0000-000011060000}"/>
    <cellStyle name="Input 2 3 2 2 4 10" xfId="19884" xr:uid="{6C7CAE64-1313-47BF-B435-3DF651E8C1B7}"/>
    <cellStyle name="Input 2 3 2 2 4 2" xfId="5593" xr:uid="{00000000-0005-0000-0000-000012060000}"/>
    <cellStyle name="Input 2 3 2 2 4 2 2" xfId="7378" xr:uid="{00000000-0005-0000-0000-000012060000}"/>
    <cellStyle name="Input 2 3 2 2 4 2 3" xfId="11728" xr:uid="{47B4A749-0B89-441C-A15B-5092DE925E74}"/>
    <cellStyle name="Input 2 3 2 2 4 2 4" xfId="13132" xr:uid="{2DF8E66A-E734-4FE7-BCF7-64377BD297DA}"/>
    <cellStyle name="Input 2 3 2 2 4 2 5" xfId="14359" xr:uid="{7F155022-63EC-44EF-9272-F92D8A97E5C1}"/>
    <cellStyle name="Input 2 3 2 2 4 2 6" xfId="16146" xr:uid="{E153A456-C94B-4881-98CA-2C25BEE033C1}"/>
    <cellStyle name="Input 2 3 2 2 4 2 7" xfId="17675" xr:uid="{A9B4A62F-2211-4110-88DB-4AB0C27083E0}"/>
    <cellStyle name="Input 2 3 2 2 4 2 8" xfId="18983" xr:uid="{2BE6EABA-B470-4CEC-8DC4-FD75ECCDCEC6}"/>
    <cellStyle name="Input 2 3 2 2 4 2 9" xfId="19329" xr:uid="{44159F79-423A-4FA7-B218-11FE8202ACC0}"/>
    <cellStyle name="Input 2 3 2 2 4 3" xfId="6483" xr:uid="{00000000-0005-0000-0000-000011060000}"/>
    <cellStyle name="Input 2 3 2 2 4 4" xfId="10175" xr:uid="{68D86BE3-F866-47DF-92CF-54AFE25BF619}"/>
    <cellStyle name="Input 2 3 2 2 4 5" xfId="11068" xr:uid="{9F9C730A-D427-4CAB-9873-0694780B6C10}"/>
    <cellStyle name="Input 2 3 2 2 4 6" xfId="14789" xr:uid="{DD635149-188F-4BD6-A3E6-C48A77CC43B0}"/>
    <cellStyle name="Input 2 3 2 2 4 7" xfId="8110" xr:uid="{4FB12568-5F5A-45DD-98AF-3497D00CB9F5}"/>
    <cellStyle name="Input 2 3 2 2 4 8" xfId="14703" xr:uid="{4D290A95-D1C3-49A1-836B-E131D2408D96}"/>
    <cellStyle name="Input 2 3 2 2 4 9" xfId="12339" xr:uid="{FBF0031F-9279-497D-8F2A-EFAE226767E6}"/>
    <cellStyle name="Input 2 3 2 2 5" xfId="5129" xr:uid="{00000000-0005-0000-0000-000013060000}"/>
    <cellStyle name="Input 2 3 2 2 5 2" xfId="6914" xr:uid="{00000000-0005-0000-0000-000013060000}"/>
    <cellStyle name="Input 2 3 2 2 5 3" xfId="11264" xr:uid="{9D256FE5-F544-40AE-8602-9416AD2901F3}"/>
    <cellStyle name="Input 2 3 2 2 5 4" xfId="12668" xr:uid="{B126B60B-E920-47A0-AD21-7C892458C894}"/>
    <cellStyle name="Input 2 3 2 2 5 5" xfId="10907" xr:uid="{375B5332-CB5C-44DA-B000-E63D22C8A7AE}"/>
    <cellStyle name="Input 2 3 2 2 5 6" xfId="15682" xr:uid="{C060E052-6E96-4E88-A855-B526277766CD}"/>
    <cellStyle name="Input 2 3 2 2 5 7" xfId="17211" xr:uid="{DA0E047F-D3FB-4E8E-B47A-A492DB471D1D}"/>
    <cellStyle name="Input 2 3 2 2 5 8" xfId="18519" xr:uid="{8C9C64F8-F966-4AD3-86FE-2953455B013C}"/>
    <cellStyle name="Input 2 3 2 2 5 9" xfId="15314" xr:uid="{EF4634A2-C15D-4E4A-A1B0-AB05B12DD036}"/>
    <cellStyle name="Input 2 3 2 2 6" xfId="6022" xr:uid="{00000000-0005-0000-0000-00000A060000}"/>
    <cellStyle name="Input 2 3 2 2 7" xfId="9596" xr:uid="{674948FC-98CD-47CB-A7B7-7259552FBF61}"/>
    <cellStyle name="Input 2 3 2 2 8" xfId="8005" xr:uid="{ED2C8109-5366-43CA-956B-6A507901E2DC}"/>
    <cellStyle name="Input 2 3 2 2 9" xfId="13965" xr:uid="{FC6089A3-C298-4CFA-94AA-75E4077445E9}"/>
    <cellStyle name="Input 2 3 2 3" xfId="3596" xr:uid="{00000000-0005-0000-0000-000014060000}"/>
    <cellStyle name="Input 2 3 2 3 10" xfId="8177" xr:uid="{407E1D23-6985-4B31-ABBD-9CC0EE8C7BB9}"/>
    <cellStyle name="Input 2 3 2 3 11" xfId="19715" xr:uid="{EB60D389-8837-4323-8244-D6A17185FB88}"/>
    <cellStyle name="Input 2 3 2 3 2" xfId="4194" xr:uid="{00000000-0005-0000-0000-000015060000}"/>
    <cellStyle name="Input 2 3 2 3 2 10" xfId="19756" xr:uid="{A4A7DA4A-64B1-4858-84BB-F4306454DED6}"/>
    <cellStyle name="Input 2 3 2 3 2 2" xfId="5769" xr:uid="{00000000-0005-0000-0000-000016060000}"/>
    <cellStyle name="Input 2 3 2 3 2 2 2" xfId="7554" xr:uid="{00000000-0005-0000-0000-000016060000}"/>
    <cellStyle name="Input 2 3 2 3 2 2 3" xfId="11904" xr:uid="{57198F33-75DE-4324-8413-5266D5CBDC33}"/>
    <cellStyle name="Input 2 3 2 3 2 2 4" xfId="13308" xr:uid="{87CC343A-7752-45DF-9982-8E14B3A4A5FA}"/>
    <cellStyle name="Input 2 3 2 3 2 2 5" xfId="9116" xr:uid="{AD200BDC-E2EE-40D8-BA16-3EA55C84BF71}"/>
    <cellStyle name="Input 2 3 2 3 2 2 6" xfId="16322" xr:uid="{166B4310-A370-46AD-A9B1-A7F6ED4D115D}"/>
    <cellStyle name="Input 2 3 2 3 2 2 7" xfId="17851" xr:uid="{A6B9B20D-690E-4B08-A228-670D12149636}"/>
    <cellStyle name="Input 2 3 2 3 2 2 8" xfId="19159" xr:uid="{DB4222B9-A359-4D39-A8D3-22FAF5B29FE9}"/>
    <cellStyle name="Input 2 3 2 3 2 2 9" xfId="17046" xr:uid="{238E9816-BF10-4C68-8C32-BCB68C306BC1}"/>
    <cellStyle name="Input 2 3 2 3 2 3" xfId="6657" xr:uid="{00000000-0005-0000-0000-000015060000}"/>
    <cellStyle name="Input 2 3 2 3 2 4" xfId="10387" xr:uid="{B4C6D3D4-91B6-4B87-B7F7-E83E5B158906}"/>
    <cellStyle name="Input 2 3 2 3 2 5" xfId="7747" xr:uid="{890C1C17-A6C8-4782-9A62-010497B9451C}"/>
    <cellStyle name="Input 2 3 2 3 2 6" xfId="14603" xr:uid="{BA0EA0C1-D690-493A-B5DA-8F0DF720ADAA}"/>
    <cellStyle name="Input 2 3 2 3 2 7" xfId="14991" xr:uid="{175B0B98-8686-4341-9102-22EE9589BFF0}"/>
    <cellStyle name="Input 2 3 2 3 2 8" xfId="16527" xr:uid="{2A8C0936-EE96-487C-8721-42AD8A0221AD}"/>
    <cellStyle name="Input 2 3 2 3 2 9" xfId="18049" xr:uid="{2EE5705B-5070-4307-9C18-470AD87087DE}"/>
    <cellStyle name="Input 2 3 2 3 3" xfId="5304" xr:uid="{00000000-0005-0000-0000-000017060000}"/>
    <cellStyle name="Input 2 3 2 3 3 2" xfId="7089" xr:uid="{00000000-0005-0000-0000-000017060000}"/>
    <cellStyle name="Input 2 3 2 3 3 3" xfId="11439" xr:uid="{CA6A0D43-C571-402A-97F5-BFB142050F67}"/>
    <cellStyle name="Input 2 3 2 3 3 4" xfId="12843" xr:uid="{C6472BC8-FE1B-4915-99B7-0874A6047F5B}"/>
    <cellStyle name="Input 2 3 2 3 3 5" xfId="9147" xr:uid="{0C67C17B-AAB1-49B9-BA47-0DBDC183B36A}"/>
    <cellStyle name="Input 2 3 2 3 3 6" xfId="15857" xr:uid="{C1E502D6-5140-42BC-A7D7-6E67FD292F71}"/>
    <cellStyle name="Input 2 3 2 3 3 7" xfId="17386" xr:uid="{83758D73-0DBE-43F1-AD9D-8E28CCB514A7}"/>
    <cellStyle name="Input 2 3 2 3 3 8" xfId="18694" xr:uid="{E35F1DC8-45D0-4EE2-A71B-A1A24EF67BB4}"/>
    <cellStyle name="Input 2 3 2 3 3 9" xfId="16828" xr:uid="{5459A1D9-D0C1-48D1-8C77-8B99A533BDC7}"/>
    <cellStyle name="Input 2 3 2 3 4" xfId="6196" xr:uid="{00000000-0005-0000-0000-000014060000}"/>
    <cellStyle name="Input 2 3 2 3 5" xfId="9819" xr:uid="{9EDAB371-015C-4798-B0F9-914EA539E16D}"/>
    <cellStyle name="Input 2 3 2 3 6" xfId="10771" xr:uid="{8824FA9E-D5F1-40B1-B466-ADC3A1959917}"/>
    <cellStyle name="Input 2 3 2 3 7" xfId="9454" xr:uid="{16F9247C-2B86-4C09-9B47-25B467CF20E3}"/>
    <cellStyle name="Input 2 3 2 3 8" xfId="12312" xr:uid="{9624E541-991C-448B-AB16-CD0FD6596C06}"/>
    <cellStyle name="Input 2 3 2 3 9" xfId="14378" xr:uid="{842F95AC-ED08-444B-9E83-2E446294397E}"/>
    <cellStyle name="Input 2 3 2 4" xfId="3877" xr:uid="{00000000-0005-0000-0000-000018060000}"/>
    <cellStyle name="Input 2 3 2 4 10" xfId="19915" xr:uid="{52E5C2B7-FB14-4745-B4C0-99607906F06E}"/>
    <cellStyle name="Input 2 3 2 4 2" xfId="5515" xr:uid="{00000000-0005-0000-0000-000019060000}"/>
    <cellStyle name="Input 2 3 2 4 2 2" xfId="7300" xr:uid="{00000000-0005-0000-0000-000019060000}"/>
    <cellStyle name="Input 2 3 2 4 2 3" xfId="11650" xr:uid="{EF0B19AA-2DC6-4B7A-95D5-13E06046A1F1}"/>
    <cellStyle name="Input 2 3 2 4 2 4" xfId="13054" xr:uid="{EAC7BC98-48DD-4200-A213-9479EB3508EB}"/>
    <cellStyle name="Input 2 3 2 4 2 5" xfId="9162" xr:uid="{2C249EAB-6FA0-498C-93CB-511E43A2C904}"/>
    <cellStyle name="Input 2 3 2 4 2 6" xfId="16068" xr:uid="{427B0B8D-A8D9-417A-9C15-AE0E7671746D}"/>
    <cellStyle name="Input 2 3 2 4 2 7" xfId="17597" xr:uid="{D92CDFE5-ED7D-4099-8BAE-C93EB979E17D}"/>
    <cellStyle name="Input 2 3 2 4 2 8" xfId="18905" xr:uid="{6C501104-1482-4371-A6A8-46B999A7C8FC}"/>
    <cellStyle name="Input 2 3 2 4 2 9" xfId="12373" xr:uid="{F61ECD83-BEEA-471D-823D-DB07EE0A76B0}"/>
    <cellStyle name="Input 2 3 2 4 3" xfId="6407" xr:uid="{00000000-0005-0000-0000-000018060000}"/>
    <cellStyle name="Input 2 3 2 4 4" xfId="10085" xr:uid="{64E47F4B-D0C9-4FFD-BA16-999D06319EF5}"/>
    <cellStyle name="Input 2 3 2 4 5" xfId="10843" xr:uid="{D906D5AE-8BCA-4161-B69A-D395235914D6}"/>
    <cellStyle name="Input 2 3 2 4 6" xfId="8202" xr:uid="{C27832D3-35E0-4AF8-A771-2310988A2744}"/>
    <cellStyle name="Input 2 3 2 4 7" xfId="10594" xr:uid="{823324BC-6613-4596-B4F3-1AB7332AD2ED}"/>
    <cellStyle name="Input 2 3 2 4 8" xfId="15315" xr:uid="{6D623918-4AF7-4A40-9CEA-FD5D28EE3761}"/>
    <cellStyle name="Input 2 3 2 4 9" xfId="8766" xr:uid="{31DC0A71-92BC-4D75-AD13-599889186F24}"/>
    <cellStyle name="Input 2 3 2 5" xfId="5059" xr:uid="{00000000-0005-0000-0000-00001A060000}"/>
    <cellStyle name="Input 2 3 2 5 2" xfId="6844" xr:uid="{00000000-0005-0000-0000-00001A060000}"/>
    <cellStyle name="Input 2 3 2 5 3" xfId="11194" xr:uid="{821268A7-4EBF-4DED-A1EA-3CB32B5DC551}"/>
    <cellStyle name="Input 2 3 2 5 4" xfId="12598" xr:uid="{0F9F22BA-7D9F-4FBC-84CC-F0906EBC80B8}"/>
    <cellStyle name="Input 2 3 2 5 5" xfId="9236" xr:uid="{D9B0D059-A0D9-4618-99ED-AD4B624E1B1E}"/>
    <cellStyle name="Input 2 3 2 5 6" xfId="15612" xr:uid="{5DFDAAD5-11B1-4F65-A12D-03D33B28BE72}"/>
    <cellStyle name="Input 2 3 2 5 7" xfId="17141" xr:uid="{4DEF4E66-C06E-4F93-9AAF-CE55C583BC17}"/>
    <cellStyle name="Input 2 3 2 5 8" xfId="18449" xr:uid="{C4D271A5-ED9C-4E30-A6E4-8E20F16B446A}"/>
    <cellStyle name="Input 2 3 2 5 9" xfId="8923" xr:uid="{C2512FD3-AF3B-4F56-897B-456629927C6D}"/>
    <cellStyle name="Input 2 3 2 6" xfId="5952" xr:uid="{00000000-0005-0000-0000-000009060000}"/>
    <cellStyle name="Input 2 3 2 7" xfId="9514" xr:uid="{DA4CB737-455F-418D-B09E-87F2670D45E7}"/>
    <cellStyle name="Input 2 3 2 8" xfId="8071" xr:uid="{908F5261-871F-46CE-A59C-7053B86A584B}"/>
    <cellStyle name="Input 2 3 2 9" xfId="14764" xr:uid="{3AA523A9-1418-4FC6-9D55-947F6B82440B}"/>
    <cellStyle name="Input 2 3 3" xfId="3281" xr:uid="{00000000-0005-0000-0000-00001B060000}"/>
    <cellStyle name="Input 2 3 3 10" xfId="8605" xr:uid="{00F0DDC9-501A-4773-BC37-121D6D9E4895}"/>
    <cellStyle name="Input 2 3 3 11" xfId="15528" xr:uid="{18C564A8-CC33-455B-934D-0FE410E8E537}"/>
    <cellStyle name="Input 2 3 3 12" xfId="14661" xr:uid="{02B1E6C7-1A0B-4A50-A511-E7FB109F1AFF}"/>
    <cellStyle name="Input 2 3 3 13" xfId="18176" xr:uid="{7BFA8999-7847-49B5-ABAF-6AB9F6F22742}"/>
    <cellStyle name="Input 2 3 3 2" xfId="3365" xr:uid="{00000000-0005-0000-0000-00001C060000}"/>
    <cellStyle name="Input 2 3 3 2 10" xfId="14023" xr:uid="{ADCE658C-904D-4F3A-A2EF-4B0303B5875B}"/>
    <cellStyle name="Input 2 3 3 2 11" xfId="10598" xr:uid="{A18E3CAD-BF37-4F79-8394-A67CD1AC6D0C}"/>
    <cellStyle name="Input 2 3 3 2 12" xfId="16802" xr:uid="{232DD432-9B7C-4424-9F8F-54DE6F03899B}"/>
    <cellStyle name="Input 2 3 3 2 13" xfId="9313" xr:uid="{9F207A91-A5FF-4EF0-9ACD-1EFEFC3EFBD7}"/>
    <cellStyle name="Input 2 3 3 2 2" xfId="3599" xr:uid="{00000000-0005-0000-0000-00001D060000}"/>
    <cellStyle name="Input 2 3 3 2 2 10" xfId="12311" xr:uid="{FE38C9ED-E06F-4F43-A672-CD85C406E846}"/>
    <cellStyle name="Input 2 3 3 2 2 11" xfId="9911" xr:uid="{2DDEA1DB-37E6-473C-82EF-164E68D8B0C3}"/>
    <cellStyle name="Input 2 3 3 2 2 2" xfId="4197" xr:uid="{00000000-0005-0000-0000-00001E060000}"/>
    <cellStyle name="Input 2 3 3 2 2 2 10" xfId="15355" xr:uid="{AF645EEB-CACD-47EF-B2CD-8F9932FB4380}"/>
    <cellStyle name="Input 2 3 3 2 2 2 2" xfId="5772" xr:uid="{00000000-0005-0000-0000-00001F060000}"/>
    <cellStyle name="Input 2 3 3 2 2 2 2 2" xfId="7557" xr:uid="{00000000-0005-0000-0000-00001F060000}"/>
    <cellStyle name="Input 2 3 3 2 2 2 2 3" xfId="11907" xr:uid="{137C0BEC-B234-44FB-A2ED-1E37FA852D0E}"/>
    <cellStyle name="Input 2 3 3 2 2 2 2 4" xfId="13311" xr:uid="{5C88A2CD-D7AD-484F-A663-5B3CD6B5B578}"/>
    <cellStyle name="Input 2 3 3 2 2 2 2 5" xfId="9662" xr:uid="{828D8737-0207-4150-B507-F3246AA3C477}"/>
    <cellStyle name="Input 2 3 3 2 2 2 2 6" xfId="16325" xr:uid="{09BD2E50-38F9-41DD-BD4A-685AAF82C928}"/>
    <cellStyle name="Input 2 3 3 2 2 2 2 7" xfId="17854" xr:uid="{475D0240-8FDE-4004-8823-819FF5D1DC5B}"/>
    <cellStyle name="Input 2 3 3 2 2 2 2 8" xfId="19162" xr:uid="{90906D85-D5CD-4D85-914A-631F3EE1F668}"/>
    <cellStyle name="Input 2 3 3 2 2 2 2 9" xfId="19818" xr:uid="{46E1EE92-704E-4114-B957-846F3B364529}"/>
    <cellStyle name="Input 2 3 3 2 2 2 3" xfId="6660" xr:uid="{00000000-0005-0000-0000-00001E060000}"/>
    <cellStyle name="Input 2 3 3 2 2 2 4" xfId="10390" xr:uid="{FD5E4DB7-FF96-4D42-AA92-E73020A61BBA}"/>
    <cellStyle name="Input 2 3 3 2 2 2 5" xfId="7744" xr:uid="{BC74DBBC-BED6-407B-9F00-07DD9039A3ED}"/>
    <cellStyle name="Input 2 3 3 2 2 2 6" xfId="9059" xr:uid="{D8BA83DA-F67C-4860-AE67-923B6BB0789A}"/>
    <cellStyle name="Input 2 3 3 2 2 2 7" xfId="14994" xr:uid="{6A82A459-8687-47A8-9E52-6A7F161D3135}"/>
    <cellStyle name="Input 2 3 3 2 2 2 8" xfId="16530" xr:uid="{E1DED64B-D1B9-4CFA-B8A3-152A7AACA7C1}"/>
    <cellStyle name="Input 2 3 3 2 2 2 9" xfId="18052" xr:uid="{9F651458-12D2-427D-92B1-06E87467CA70}"/>
    <cellStyle name="Input 2 3 3 2 2 3" xfId="5307" xr:uid="{00000000-0005-0000-0000-000020060000}"/>
    <cellStyle name="Input 2 3 3 2 2 3 2" xfId="7092" xr:uid="{00000000-0005-0000-0000-000020060000}"/>
    <cellStyle name="Input 2 3 3 2 2 3 3" xfId="11442" xr:uid="{A19725DB-784A-4AF7-8368-1FEC48B4B421}"/>
    <cellStyle name="Input 2 3 3 2 2 3 4" xfId="12846" xr:uid="{6303791C-F55A-412A-B1C4-1A113245C34E}"/>
    <cellStyle name="Input 2 3 3 2 2 3 5" xfId="9145" xr:uid="{F516E219-4C5E-4711-ADEF-AD34BA7536CC}"/>
    <cellStyle name="Input 2 3 3 2 2 3 6" xfId="15860" xr:uid="{0E2BE561-C1E7-4AB3-AA22-B89A3B414BC7}"/>
    <cellStyle name="Input 2 3 3 2 2 3 7" xfId="17389" xr:uid="{3730785F-F8D9-4386-8479-ECA57A08C815}"/>
    <cellStyle name="Input 2 3 3 2 2 3 8" xfId="18697" xr:uid="{9ABD0990-26FC-41B0-BC21-3AA1BDCC8C25}"/>
    <cellStyle name="Input 2 3 3 2 2 3 9" xfId="19525" xr:uid="{AD6F8631-54C0-4E82-91CA-7E82DE434C2B}"/>
    <cellStyle name="Input 2 3 3 2 2 4" xfId="6199" xr:uid="{00000000-0005-0000-0000-00001D060000}"/>
    <cellStyle name="Input 2 3 3 2 2 5" xfId="9822" xr:uid="{365C2FFA-79E2-4EC4-B55C-CAB45F575F41}"/>
    <cellStyle name="Input 2 3 3 2 2 6" xfId="10887" xr:uid="{A9DDC13D-EC03-451D-8F2A-81497D9593A2}"/>
    <cellStyle name="Input 2 3 3 2 2 7" xfId="14610" xr:uid="{5E2A5AD5-89DB-48BE-BCE4-E128175B4A81}"/>
    <cellStyle name="Input 2 3 3 2 2 8" xfId="14272" xr:uid="{EC6E4280-46F7-4BE7-B118-FDF54764C016}"/>
    <cellStyle name="Input 2 3 3 2 2 9" xfId="14391" xr:uid="{2FD1F8B8-D52A-41AF-947F-039C434A7ECB}"/>
    <cellStyle name="Input 2 3 3 2 3" xfId="3793" xr:uid="{00000000-0005-0000-0000-000021060000}"/>
    <cellStyle name="Input 2 3 3 2 3 10" xfId="20002" xr:uid="{B25174CB-1C28-49F8-875B-D4A43FE58102}"/>
    <cellStyle name="Input 2 3 3 2 3 2" xfId="5459" xr:uid="{00000000-0005-0000-0000-000022060000}"/>
    <cellStyle name="Input 2 3 3 2 3 2 2" xfId="7244" xr:uid="{00000000-0005-0000-0000-000022060000}"/>
    <cellStyle name="Input 2 3 3 2 3 2 3" xfId="11594" xr:uid="{1C96E9A6-DD73-42ED-A73E-B6FE0A26945D}"/>
    <cellStyle name="Input 2 3 3 2 3 2 4" xfId="12998" xr:uid="{478ADA1F-5EFA-4352-A860-BA11F782E9C4}"/>
    <cellStyle name="Input 2 3 3 2 3 2 5" xfId="10533" xr:uid="{CD705B4A-6FDD-4BB0-943F-287231211600}"/>
    <cellStyle name="Input 2 3 3 2 3 2 6" xfId="16012" xr:uid="{32ABB2D6-C5F9-4548-B53F-748CEDE26E26}"/>
    <cellStyle name="Input 2 3 3 2 3 2 7" xfId="17541" xr:uid="{B5D3FC0A-0F05-4D38-91AC-138EB350FC0A}"/>
    <cellStyle name="Input 2 3 3 2 3 2 8" xfId="18849" xr:uid="{97FD03F4-CA77-4D4A-9FC2-C6A8B44BCA68}"/>
    <cellStyle name="Input 2 3 3 2 3 2 9" xfId="8930" xr:uid="{6A47FE99-4282-4A2E-95DE-CDB0D34D9644}"/>
    <cellStyle name="Input 2 3 3 2 3 3" xfId="6351" xr:uid="{00000000-0005-0000-0000-000021060000}"/>
    <cellStyle name="Input 2 3 3 2 3 4" xfId="10003" xr:uid="{DABC3AF1-7FFE-4E0D-8148-47918A241342}"/>
    <cellStyle name="Input 2 3 3 2 3 5" xfId="9373" xr:uid="{9848C9B6-FF6F-4AA1-B668-5AF53B9DD3C6}"/>
    <cellStyle name="Input 2 3 3 2 3 6" xfId="8285" xr:uid="{5EF5C181-3B30-43B4-9471-95E662286DF3}"/>
    <cellStyle name="Input 2 3 3 2 3 7" xfId="14238" xr:uid="{D1F6CC5A-ADA0-421B-8D88-2FD9247A3847}"/>
    <cellStyle name="Input 2 3 3 2 3 8" xfId="15199" xr:uid="{B76D5EAD-16A5-422E-829C-76B7427F5A83}"/>
    <cellStyle name="Input 2 3 3 2 3 9" xfId="14476" xr:uid="{7C8EB2AA-B854-4025-A8EA-FE0770968127}"/>
    <cellStyle name="Input 2 3 3 2 4" xfId="3970" xr:uid="{00000000-0005-0000-0000-000023060000}"/>
    <cellStyle name="Input 2 3 3 2 4 10" xfId="8412" xr:uid="{66146B6F-8C77-4023-8CA6-5DF79D991224}"/>
    <cellStyle name="Input 2 3 3 2 4 2" xfId="5594" xr:uid="{00000000-0005-0000-0000-000024060000}"/>
    <cellStyle name="Input 2 3 3 2 4 2 2" xfId="7379" xr:uid="{00000000-0005-0000-0000-000024060000}"/>
    <cellStyle name="Input 2 3 3 2 4 2 3" xfId="11729" xr:uid="{1F8C9351-A17A-4DE0-B0FC-F5B4068F900E}"/>
    <cellStyle name="Input 2 3 3 2 4 2 4" xfId="13133" xr:uid="{3C743F22-4A5A-43CF-9F3A-2DCB2AB0713A}"/>
    <cellStyle name="Input 2 3 3 2 4 2 5" xfId="14878" xr:uid="{270346CB-DF3D-4E09-894F-E42D5DDBD584}"/>
    <cellStyle name="Input 2 3 3 2 4 2 6" xfId="16147" xr:uid="{55584204-78A8-473B-A417-CB425FA14A68}"/>
    <cellStyle name="Input 2 3 3 2 4 2 7" xfId="17676" xr:uid="{B1C616A2-907B-48AA-A9CD-A4C17E314389}"/>
    <cellStyle name="Input 2 3 3 2 4 2 8" xfId="18984" xr:uid="{88128F65-7FF0-4D6B-8F9B-53C1ACFA430B}"/>
    <cellStyle name="Input 2 3 3 2 4 2 9" xfId="19577" xr:uid="{B261B910-701A-47BE-AF3B-42D7CF2F6297}"/>
    <cellStyle name="Input 2 3 3 2 4 3" xfId="6484" xr:uid="{00000000-0005-0000-0000-000023060000}"/>
    <cellStyle name="Input 2 3 3 2 4 4" xfId="10176" xr:uid="{5BC4158C-3D32-48D6-8BFF-C6C57922103D}"/>
    <cellStyle name="Input 2 3 3 2 4 5" xfId="10869" xr:uid="{15C7A521-D93D-4B56-BECB-F9CB748D7140}"/>
    <cellStyle name="Input 2 3 3 2 4 6" xfId="12021" xr:uid="{15CBA494-C007-4334-8106-0E83A2AB22D6}"/>
    <cellStyle name="Input 2 3 3 2 4 7" xfId="14151" xr:uid="{097CC9A5-738F-49A7-AAEA-3046D62CD597}"/>
    <cellStyle name="Input 2 3 3 2 4 8" xfId="13559" xr:uid="{03C67923-05F7-4676-BD81-7EB60E9ADB6E}"/>
    <cellStyle name="Input 2 3 3 2 4 9" xfId="8211" xr:uid="{673E6760-2641-42D5-B996-C8BF1D71D20B}"/>
    <cellStyle name="Input 2 3 3 2 5" xfId="5130" xr:uid="{00000000-0005-0000-0000-000025060000}"/>
    <cellStyle name="Input 2 3 3 2 5 2" xfId="6915" xr:uid="{00000000-0005-0000-0000-000025060000}"/>
    <cellStyle name="Input 2 3 3 2 5 3" xfId="11265" xr:uid="{BDED1380-FD7C-4C9E-82CE-7019E07FC998}"/>
    <cellStyle name="Input 2 3 3 2 5 4" xfId="12669" xr:uid="{56C48B15-AA6F-4369-82FE-632F2DD4C070}"/>
    <cellStyle name="Input 2 3 3 2 5 5" xfId="13672" xr:uid="{82171A27-3307-478B-A028-24FACE384C16}"/>
    <cellStyle name="Input 2 3 3 2 5 6" xfId="15683" xr:uid="{369F328F-C04E-4A1C-BF62-349D115DD551}"/>
    <cellStyle name="Input 2 3 3 2 5 7" xfId="17212" xr:uid="{F78B704A-4615-4A4D-B4F7-DB55145B6301}"/>
    <cellStyle name="Input 2 3 3 2 5 8" xfId="18520" xr:uid="{EDBAA35D-402B-47A7-ADE5-9A6D0DA4E481}"/>
    <cellStyle name="Input 2 3 3 2 5 9" xfId="8927" xr:uid="{7C2145DA-337C-461E-BC79-0A8BA55BBFBB}"/>
    <cellStyle name="Input 2 3 3 2 6" xfId="6023" xr:uid="{00000000-0005-0000-0000-00001C060000}"/>
    <cellStyle name="Input 2 3 3 2 7" xfId="9597" xr:uid="{3CC3F5E1-4EBB-40E9-8582-94E01368CA37}"/>
    <cellStyle name="Input 2 3 3 2 8" xfId="8004" xr:uid="{DA16FC64-F9C2-4002-ABDD-68E78AE51FA1}"/>
    <cellStyle name="Input 2 3 3 2 9" xfId="7768" xr:uid="{0DA7F8B0-238C-4B6F-8189-520D823A4D24}"/>
    <cellStyle name="Input 2 3 3 3" xfId="3598" xr:uid="{00000000-0005-0000-0000-000026060000}"/>
    <cellStyle name="Input 2 3 3 3 10" xfId="12377" xr:uid="{62BFC824-5835-45B0-992F-E9ED24F95660}"/>
    <cellStyle name="Input 2 3 3 3 11" xfId="19291" xr:uid="{C0CF1EB7-BC1C-466F-AD82-02D0BCE1FD3F}"/>
    <cellStyle name="Input 2 3 3 3 2" xfId="4196" xr:uid="{00000000-0005-0000-0000-000027060000}"/>
    <cellStyle name="Input 2 3 3 3 2 10" xfId="13873" xr:uid="{068E078D-172D-4513-A5D2-6CCC082995DF}"/>
    <cellStyle name="Input 2 3 3 3 2 2" xfId="5771" xr:uid="{00000000-0005-0000-0000-000028060000}"/>
    <cellStyle name="Input 2 3 3 3 2 2 2" xfId="7556" xr:uid="{00000000-0005-0000-0000-000028060000}"/>
    <cellStyle name="Input 2 3 3 3 2 2 3" xfId="11906" xr:uid="{ABB2DF14-E961-4D56-91E7-52ED4443C407}"/>
    <cellStyle name="Input 2 3 3 3 2 2 4" xfId="13310" xr:uid="{CF88D1C2-7B51-4817-9A92-AEAB7921D527}"/>
    <cellStyle name="Input 2 3 3 3 2 2 5" xfId="14001" xr:uid="{9A2DAFC4-7389-4D86-9841-81E0152E27CE}"/>
    <cellStyle name="Input 2 3 3 3 2 2 6" xfId="16324" xr:uid="{4B826E36-7E68-4CBF-9E19-A0FBC19C721B}"/>
    <cellStyle name="Input 2 3 3 3 2 2 7" xfId="17853" xr:uid="{FCA9363A-7E37-4F79-8419-A1CBEC033D34}"/>
    <cellStyle name="Input 2 3 3 3 2 2 8" xfId="19161" xr:uid="{45F9BDDB-C0EC-4E9D-A3C7-457A5C3EB353}"/>
    <cellStyle name="Input 2 3 3 3 2 2 9" xfId="16976" xr:uid="{B1CC8C5E-969A-4712-9117-83BCEB9B2A3D}"/>
    <cellStyle name="Input 2 3 3 3 2 3" xfId="6659" xr:uid="{00000000-0005-0000-0000-000027060000}"/>
    <cellStyle name="Input 2 3 3 3 2 4" xfId="10389" xr:uid="{5D52434B-B84C-4E92-B600-92CD0CD9F213}"/>
    <cellStyle name="Input 2 3 3 3 2 5" xfId="7745" xr:uid="{99C9C2A7-D14C-4363-872C-26D6FD8799B8}"/>
    <cellStyle name="Input 2 3 3 3 2 6" xfId="9433" xr:uid="{3630010C-752C-401E-8F69-4D715F31B4EB}"/>
    <cellStyle name="Input 2 3 3 3 2 7" xfId="14993" xr:uid="{30451DD4-9A9D-42C1-9B94-7F985D16F710}"/>
    <cellStyle name="Input 2 3 3 3 2 8" xfId="16529" xr:uid="{FFF99D77-4073-48E0-AA87-287AB81B8FDC}"/>
    <cellStyle name="Input 2 3 3 3 2 9" xfId="18051" xr:uid="{44F56EC9-C6AA-4DDA-8130-695ACF5E5990}"/>
    <cellStyle name="Input 2 3 3 3 3" xfId="5306" xr:uid="{00000000-0005-0000-0000-000029060000}"/>
    <cellStyle name="Input 2 3 3 3 3 2" xfId="7091" xr:uid="{00000000-0005-0000-0000-000029060000}"/>
    <cellStyle name="Input 2 3 3 3 3 3" xfId="11441" xr:uid="{C80674AA-C35D-47A1-9B62-AA8377B3C8D0}"/>
    <cellStyle name="Input 2 3 3 3 3 4" xfId="12845" xr:uid="{75F75D8D-4E17-473A-8447-8E586A397EDD}"/>
    <cellStyle name="Input 2 3 3 3 3 5" xfId="13859" xr:uid="{F6E04B32-264F-4FDD-9A7F-3C842DA59AE5}"/>
    <cellStyle name="Input 2 3 3 3 3 6" xfId="15859" xr:uid="{91A5E2D8-1EFE-479B-B871-457C306ED6D5}"/>
    <cellStyle name="Input 2 3 3 3 3 7" xfId="17388" xr:uid="{F737F1B1-50BD-413E-BEB8-F4D07D9D9D2D}"/>
    <cellStyle name="Input 2 3 3 3 3 8" xfId="18696" xr:uid="{629A176E-49A5-40BE-864E-5A7613A8E29E}"/>
    <cellStyle name="Input 2 3 3 3 3 9" xfId="19579" xr:uid="{B32484B2-B3E8-4E2D-ABBB-C89BD57ABC7D}"/>
    <cellStyle name="Input 2 3 3 3 4" xfId="6198" xr:uid="{00000000-0005-0000-0000-000026060000}"/>
    <cellStyle name="Input 2 3 3 3 5" xfId="9821" xr:uid="{9205651F-6F6D-4640-A18C-81D6A4FBD46A}"/>
    <cellStyle name="Input 2 3 3 3 6" xfId="11088" xr:uid="{B8218C2D-9592-4A83-A90E-20C451DFD540}"/>
    <cellStyle name="Input 2 3 3 3 7" xfId="9216" xr:uid="{2924269A-80CE-478B-BE04-DF64E82C4328}"/>
    <cellStyle name="Input 2 3 3 3 8" xfId="14313" xr:uid="{E5BAE36D-0ABB-410F-AA9A-A6E1BB5B074C}"/>
    <cellStyle name="Input 2 3 3 3 9" xfId="12283" xr:uid="{6AEB2026-984E-4426-BC0F-873A009151BA}"/>
    <cellStyle name="Input 2 3 3 4" xfId="3878" xr:uid="{00000000-0005-0000-0000-00002A060000}"/>
    <cellStyle name="Input 2 3 3 4 10" xfId="8963" xr:uid="{E4F32E6B-507F-4873-AC2A-2F0876EAEAF0}"/>
    <cellStyle name="Input 2 3 3 4 2" xfId="5516" xr:uid="{00000000-0005-0000-0000-00002B060000}"/>
    <cellStyle name="Input 2 3 3 4 2 2" xfId="7301" xr:uid="{00000000-0005-0000-0000-00002B060000}"/>
    <cellStyle name="Input 2 3 3 4 2 3" xfId="11651" xr:uid="{271D47CF-33E9-407B-AB87-60714AF24C02}"/>
    <cellStyle name="Input 2 3 3 4 2 4" xfId="13055" xr:uid="{258DE957-7AEF-4CB7-B170-052C33E061F6}"/>
    <cellStyle name="Input 2 3 3 4 2 5" xfId="10639" xr:uid="{B0626606-1081-447A-B3C6-FF9CD9B10D44}"/>
    <cellStyle name="Input 2 3 3 4 2 6" xfId="16069" xr:uid="{DBFCE6F4-DEB8-49C3-B34E-52D81BF5C83E}"/>
    <cellStyle name="Input 2 3 3 4 2 7" xfId="17598" xr:uid="{B14101CF-CD6F-4C11-898B-BEEBA2685644}"/>
    <cellStyle name="Input 2 3 3 4 2 8" xfId="18906" xr:uid="{904294F1-4793-4FAE-9E04-FB1F7603C3C5}"/>
    <cellStyle name="Input 2 3 3 4 2 9" xfId="8704" xr:uid="{1A13DB92-6CE1-4DFC-9222-3912550EEA38}"/>
    <cellStyle name="Input 2 3 3 4 3" xfId="6408" xr:uid="{00000000-0005-0000-0000-00002A060000}"/>
    <cellStyle name="Input 2 3 3 4 4" xfId="10086" xr:uid="{3761037D-D548-4EA9-90CE-A960F4EC0E27}"/>
    <cellStyle name="Input 2 3 3 4 5" xfId="10647" xr:uid="{75BC43F5-3765-4658-8335-E2CCD5A4CADB}"/>
    <cellStyle name="Input 2 3 3 4 6" xfId="9120" xr:uid="{C9E5932F-6B77-41E7-B9D4-C59DDB3E37A9}"/>
    <cellStyle name="Input 2 3 3 4 7" xfId="9007" xr:uid="{B5886F0F-CD98-46BD-BBC6-1F9E3066E3D6}"/>
    <cellStyle name="Input 2 3 3 4 8" xfId="15166" xr:uid="{3992CD12-656A-45D1-8990-4B2085B0C81E}"/>
    <cellStyle name="Input 2 3 3 4 9" xfId="16923" xr:uid="{4B6FC265-E559-40BC-AFA4-52526021A03F}"/>
    <cellStyle name="Input 2 3 3 5" xfId="5060" xr:uid="{00000000-0005-0000-0000-00002C060000}"/>
    <cellStyle name="Input 2 3 3 5 2" xfId="6845" xr:uid="{00000000-0005-0000-0000-00002C060000}"/>
    <cellStyle name="Input 2 3 3 5 3" xfId="11195" xr:uid="{973CE25F-35D8-48B4-8C1D-F38DE949BA36}"/>
    <cellStyle name="Input 2 3 3 5 4" xfId="12599" xr:uid="{097676B2-BD69-482A-83E7-354ADF25C405}"/>
    <cellStyle name="Input 2 3 3 5 5" xfId="8425" xr:uid="{5ABC85BA-D88B-4488-BA00-32B57BFCCEB3}"/>
    <cellStyle name="Input 2 3 3 5 6" xfId="15613" xr:uid="{0C7C9E02-515B-4919-8E44-57C16B4A746C}"/>
    <cellStyle name="Input 2 3 3 5 7" xfId="17142" xr:uid="{9D2787A1-B1F7-41FC-806D-F1BF96512E50}"/>
    <cellStyle name="Input 2 3 3 5 8" xfId="18450" xr:uid="{84D781CC-CB7F-4332-9AF6-3AEEBBBDA710}"/>
    <cellStyle name="Input 2 3 3 5 9" xfId="16922" xr:uid="{F232A206-290E-48C1-AC26-2F9FF12531A2}"/>
    <cellStyle name="Input 2 3 3 6" xfId="5953" xr:uid="{00000000-0005-0000-0000-00001B060000}"/>
    <cellStyle name="Input 2 3 3 7" xfId="9515" xr:uid="{FCE4919C-6FE9-4361-AE13-84005B4A3A09}"/>
    <cellStyle name="Input 2 3 3 8" xfId="8070" xr:uid="{C663C9CD-6A72-461E-A50E-B7805632FC0A}"/>
    <cellStyle name="Input 2 3 3 9" xfId="13967" xr:uid="{CBA6FAA8-F74D-4A84-88B1-211BA6252478}"/>
    <cellStyle name="Input 2 3 4" xfId="3363" xr:uid="{00000000-0005-0000-0000-00002D060000}"/>
    <cellStyle name="Input 2 3 4 10" xfId="12403" xr:uid="{71445EF1-959F-49D7-91F8-2DF41B98ABD1}"/>
    <cellStyle name="Input 2 3 4 11" xfId="15335" xr:uid="{325C6069-6AE3-40AC-A466-1D82F299827B}"/>
    <cellStyle name="Input 2 3 4 12" xfId="14802" xr:uid="{75895FF8-522C-4A17-943F-D9B37BF7EE35}"/>
    <cellStyle name="Input 2 3 4 13" xfId="19438" xr:uid="{6695D68D-9BC9-4CE8-808B-00CA195D5A81}"/>
    <cellStyle name="Input 2 3 4 2" xfId="3600" xr:uid="{00000000-0005-0000-0000-00002E060000}"/>
    <cellStyle name="Input 2 3 4 2 10" xfId="12466" xr:uid="{6F5E432A-E276-4326-8F5A-E70CEF6A1F7C}"/>
    <cellStyle name="Input 2 3 4 2 11" xfId="19513" xr:uid="{7ADB8E66-FB2D-4EA4-9C78-4F56B63427C9}"/>
    <cellStyle name="Input 2 3 4 2 2" xfId="4198" xr:uid="{00000000-0005-0000-0000-00002F060000}"/>
    <cellStyle name="Input 2 3 4 2 2 10" xfId="19448" xr:uid="{DFFFA97D-F815-4891-8AB2-274F201C37E6}"/>
    <cellStyle name="Input 2 3 4 2 2 2" xfId="5773" xr:uid="{00000000-0005-0000-0000-000030060000}"/>
    <cellStyle name="Input 2 3 4 2 2 2 2" xfId="7558" xr:uid="{00000000-0005-0000-0000-000030060000}"/>
    <cellStyle name="Input 2 3 4 2 2 2 3" xfId="11908" xr:uid="{3F591ABB-7A18-4BB6-B079-FA8507ECFC99}"/>
    <cellStyle name="Input 2 3 4 2 2 2 4" xfId="13312" xr:uid="{DB733172-9362-4573-930A-9DA0C3719007}"/>
    <cellStyle name="Input 2 3 4 2 2 2 5" xfId="13637" xr:uid="{D5B817DD-291A-40FE-897B-051ECEE2D3DC}"/>
    <cellStyle name="Input 2 3 4 2 2 2 6" xfId="16326" xr:uid="{299269C9-7758-4005-8D93-CADF44E5522A}"/>
    <cellStyle name="Input 2 3 4 2 2 2 7" xfId="17855" xr:uid="{61A8A694-ACFD-496B-B161-8D87690E8AAB}"/>
    <cellStyle name="Input 2 3 4 2 2 2 8" xfId="19163" xr:uid="{5F72431F-9190-4318-A546-C490AACAD39E}"/>
    <cellStyle name="Input 2 3 4 2 2 2 9" xfId="12505" xr:uid="{A9946BA0-2736-47BE-B0AE-470A7D6A1BDE}"/>
    <cellStyle name="Input 2 3 4 2 2 3" xfId="6661" xr:uid="{00000000-0005-0000-0000-00002F060000}"/>
    <cellStyle name="Input 2 3 4 2 2 4" xfId="10391" xr:uid="{F45D124D-D2BA-4EA1-BDB9-1386B5B4DEF7}"/>
    <cellStyle name="Input 2 3 4 2 2 5" xfId="7743" xr:uid="{06C1182A-A073-4E7B-8539-504A40D18301}"/>
    <cellStyle name="Input 2 3 4 2 2 6" xfId="9157" xr:uid="{E0E2CA52-BFB9-4C8E-87D9-BB314ED2B76C}"/>
    <cellStyle name="Input 2 3 4 2 2 7" xfId="14995" xr:uid="{C98FE9B8-EF96-44D1-B446-6B6FA8BAAAB5}"/>
    <cellStyle name="Input 2 3 4 2 2 8" xfId="16531" xr:uid="{D51F25E8-6D0C-4E4D-A953-07BCD3D3F215}"/>
    <cellStyle name="Input 2 3 4 2 2 9" xfId="18053" xr:uid="{4346A50B-B88A-437C-812F-EEA28379FB12}"/>
    <cellStyle name="Input 2 3 4 2 3" xfId="5308" xr:uid="{00000000-0005-0000-0000-000031060000}"/>
    <cellStyle name="Input 2 3 4 2 3 2" xfId="7093" xr:uid="{00000000-0005-0000-0000-000031060000}"/>
    <cellStyle name="Input 2 3 4 2 3 3" xfId="11443" xr:uid="{6C516C6A-BA27-4D50-BE50-549495894EA1}"/>
    <cellStyle name="Input 2 3 4 2 3 4" xfId="12847" xr:uid="{95A823A1-5C34-4ECA-8B36-35F99ACB9A90}"/>
    <cellStyle name="Input 2 3 4 2 3 5" xfId="9146" xr:uid="{9AC54390-FFAD-4423-B417-B66F47F5CE76}"/>
    <cellStyle name="Input 2 3 4 2 3 6" xfId="15861" xr:uid="{E1B07C13-64ED-4660-B5AE-5F4C8712F913}"/>
    <cellStyle name="Input 2 3 4 2 3 7" xfId="17390" xr:uid="{6BA35275-7541-479B-8189-4BC46AB86F2D}"/>
    <cellStyle name="Input 2 3 4 2 3 8" xfId="18698" xr:uid="{A04E545E-D488-441A-BD8E-3F4F7818AA10}"/>
    <cellStyle name="Input 2 3 4 2 3 9" xfId="19785" xr:uid="{8E8EDE35-76BC-4627-9416-B1500EF9E1F7}"/>
    <cellStyle name="Input 2 3 4 2 4" xfId="6200" xr:uid="{00000000-0005-0000-0000-00002E060000}"/>
    <cellStyle name="Input 2 3 4 2 5" xfId="9823" xr:uid="{82E29792-1B12-4F1D-88C0-E33C7DCD4B4D}"/>
    <cellStyle name="Input 2 3 4 2 6" xfId="10690" xr:uid="{E2635618-6942-4F38-9633-3F4378340F2F}"/>
    <cellStyle name="Input 2 3 4 2 7" xfId="8512" xr:uid="{914A27D9-B2A2-4201-86FE-117262EF7BA3}"/>
    <cellStyle name="Input 2 3 4 2 8" xfId="10588" xr:uid="{99278EEE-3258-4730-ACAC-028C0F1D6B0C}"/>
    <cellStyle name="Input 2 3 4 2 9" xfId="14309" xr:uid="{85C825D5-C7F7-453B-86E1-BD64EF527786}"/>
    <cellStyle name="Input 2 3 4 3" xfId="3791" xr:uid="{00000000-0005-0000-0000-000032060000}"/>
    <cellStyle name="Input 2 3 4 3 10" xfId="19434" xr:uid="{F5BD6C95-AEF8-4DEB-B229-20EDC1E938DC}"/>
    <cellStyle name="Input 2 3 4 3 2" xfId="5457" xr:uid="{00000000-0005-0000-0000-000033060000}"/>
    <cellStyle name="Input 2 3 4 3 2 2" xfId="7242" xr:uid="{00000000-0005-0000-0000-000033060000}"/>
    <cellStyle name="Input 2 3 4 3 2 3" xfId="11592" xr:uid="{92651B99-0717-439A-9B0A-EE0002D97876}"/>
    <cellStyle name="Input 2 3 4 3 2 4" xfId="12996" xr:uid="{0CC9EE00-FD23-4BA7-9431-965192486F07}"/>
    <cellStyle name="Input 2 3 4 3 2 5" xfId="9033" xr:uid="{86DE5317-2334-4AE9-96CA-008184B08D19}"/>
    <cellStyle name="Input 2 3 4 3 2 6" xfId="16010" xr:uid="{F8147157-9AFA-42F1-A201-44E1AB8C8D2D}"/>
    <cellStyle name="Input 2 3 4 3 2 7" xfId="17539" xr:uid="{AE0CE840-8796-4E2B-8825-5CABFBF51C35}"/>
    <cellStyle name="Input 2 3 4 3 2 8" xfId="18847" xr:uid="{4CBFBDE8-94BA-4594-B2FE-01B0B4B3D416}"/>
    <cellStyle name="Input 2 3 4 3 2 9" xfId="16803" xr:uid="{FFD110AF-2653-4FE8-AC5C-AFDE611F813A}"/>
    <cellStyle name="Input 2 3 4 3 3" xfId="6349" xr:uid="{00000000-0005-0000-0000-000032060000}"/>
    <cellStyle name="Input 2 3 4 3 4" xfId="10001" xr:uid="{3D945E73-E54F-4D58-A63C-3E89E88CD2C2}"/>
    <cellStyle name="Input 2 3 4 3 5" xfId="9375" xr:uid="{9B6E1491-27CE-4CDC-A4D0-F6152FE6BC99}"/>
    <cellStyle name="Input 2 3 4 3 6" xfId="8621" xr:uid="{168C3643-B030-40FE-8B0C-8429AC31CE72}"/>
    <cellStyle name="Input 2 3 4 3 7" xfId="13460" xr:uid="{2090B0B5-7AD6-404E-9FB7-FEE0E51C8921}"/>
    <cellStyle name="Input 2 3 4 3 8" xfId="15491" xr:uid="{4851537A-97A8-40CD-8A5E-70FDF10226F4}"/>
    <cellStyle name="Input 2 3 4 3 9" xfId="16502" xr:uid="{64340169-6CA3-48B8-B79D-967F0F55B618}"/>
    <cellStyle name="Input 2 3 4 4" xfId="3968" xr:uid="{00000000-0005-0000-0000-000034060000}"/>
    <cellStyle name="Input 2 3 4 4 10" xfId="18162" xr:uid="{0870F776-65A3-498E-96AF-ECF648D1A7B7}"/>
    <cellStyle name="Input 2 3 4 4 2" xfId="5592" xr:uid="{00000000-0005-0000-0000-000035060000}"/>
    <cellStyle name="Input 2 3 4 4 2 2" xfId="7377" xr:uid="{00000000-0005-0000-0000-000035060000}"/>
    <cellStyle name="Input 2 3 4 4 2 3" xfId="11727" xr:uid="{4069E559-641B-4B95-B869-00112BAC55F9}"/>
    <cellStyle name="Input 2 3 4 4 2 4" xfId="13131" xr:uid="{C7912453-3D64-4E15-907F-47382EBAB74B}"/>
    <cellStyle name="Input 2 3 4 4 2 5" xfId="12085" xr:uid="{F4172EAB-92B6-4C71-963C-AFA59722FD8F}"/>
    <cellStyle name="Input 2 3 4 4 2 6" xfId="16145" xr:uid="{3842F1DA-4358-49FE-9753-196E5DFA700B}"/>
    <cellStyle name="Input 2 3 4 4 2 7" xfId="17674" xr:uid="{0E21E6BF-93E7-43D7-87BC-85373A9779E4}"/>
    <cellStyle name="Input 2 3 4 4 2 8" xfId="18982" xr:uid="{8304B551-A34F-4DC8-9CAB-D49149BBB35D}"/>
    <cellStyle name="Input 2 3 4 4 2 9" xfId="15022" xr:uid="{4EBDFD4E-BF75-421D-B805-07414F859EC0}"/>
    <cellStyle name="Input 2 3 4 4 3" xfId="6482" xr:uid="{00000000-0005-0000-0000-000034060000}"/>
    <cellStyle name="Input 2 3 4 4 4" xfId="10174" xr:uid="{B006D5CF-A8D1-4D7E-A76D-C10BBC33692F}"/>
    <cellStyle name="Input 2 3 4 4 5" xfId="10550" xr:uid="{0A1EB249-06D2-46D9-9854-E6B67782950C}"/>
    <cellStyle name="Input 2 3 4 4 6" xfId="8611" xr:uid="{1E3E0BED-C82D-4939-9F43-27C987B13CE4}"/>
    <cellStyle name="Input 2 3 4 4 7" xfId="8642" xr:uid="{D07A9352-F3AB-4DBC-8757-8DD3114549DD}"/>
    <cellStyle name="Input 2 3 4 4 8" xfId="9421" xr:uid="{3AAB7E7B-E78D-4825-BA4C-387E2DB18743}"/>
    <cellStyle name="Input 2 3 4 4 9" xfId="14062" xr:uid="{2B09A388-7C9A-4847-AB22-1AE72C63BBB7}"/>
    <cellStyle name="Input 2 3 4 5" xfId="5128" xr:uid="{00000000-0005-0000-0000-000036060000}"/>
    <cellStyle name="Input 2 3 4 5 2" xfId="6913" xr:uid="{00000000-0005-0000-0000-000036060000}"/>
    <cellStyle name="Input 2 3 4 5 3" xfId="11263" xr:uid="{18D0D87A-BC75-41BA-9FE6-E346F979E9E3}"/>
    <cellStyle name="Input 2 3 4 5 4" xfId="12667" xr:uid="{B006C817-0D26-4E2F-9494-E637E517EC43}"/>
    <cellStyle name="Input 2 3 4 5 5" xfId="14174" xr:uid="{7BF985CD-81EC-4630-A8C6-3EBF90071B16}"/>
    <cellStyle name="Input 2 3 4 5 6" xfId="15681" xr:uid="{2ABAE928-3873-4F1A-8295-47741C13485D}"/>
    <cellStyle name="Input 2 3 4 5 7" xfId="17210" xr:uid="{4C4827A0-8805-4EA7-8BF9-21C59692E915}"/>
    <cellStyle name="Input 2 3 4 5 8" xfId="18518" xr:uid="{C094CFEA-662C-422C-B3C4-BFAB65D4FBE0}"/>
    <cellStyle name="Input 2 3 4 5 9" xfId="19490" xr:uid="{A9ECF4A6-E009-4F7A-BD15-3EB3F4C23F17}"/>
    <cellStyle name="Input 2 3 4 6" xfId="6021" xr:uid="{00000000-0005-0000-0000-00002D060000}"/>
    <cellStyle name="Input 2 3 4 7" xfId="9595" xr:uid="{BEFCA223-511C-4C90-BAA2-8C9A4E379A1E}"/>
    <cellStyle name="Input 2 3 4 8" xfId="8006" xr:uid="{51D347E3-7A2A-412C-9B31-512D97EDF221}"/>
    <cellStyle name="Input 2 3 4 9" xfId="8678" xr:uid="{2C18872C-A2C1-4201-BEE0-3AAB44B03B51}"/>
    <cellStyle name="Input 2 3 5" xfId="3595" xr:uid="{00000000-0005-0000-0000-000037060000}"/>
    <cellStyle name="Input 2 3 5 10" xfId="12180" xr:uid="{B3FD5227-9B5F-4ABD-BE9E-67D84559AC8A}"/>
    <cellStyle name="Input 2 3 5 11" xfId="12275" xr:uid="{4793F187-D413-4012-952A-02B24B003BC4}"/>
    <cellStyle name="Input 2 3 5 2" xfId="4193" xr:uid="{00000000-0005-0000-0000-000038060000}"/>
    <cellStyle name="Input 2 3 5 2 10" xfId="15161" xr:uid="{B90085D2-ED47-4417-A740-7FD6FAF5FD32}"/>
    <cellStyle name="Input 2 3 5 2 2" xfId="5768" xr:uid="{00000000-0005-0000-0000-000039060000}"/>
    <cellStyle name="Input 2 3 5 2 2 2" xfId="7553" xr:uid="{00000000-0005-0000-0000-000039060000}"/>
    <cellStyle name="Input 2 3 5 2 2 3" xfId="11903" xr:uid="{4D84873B-A859-4289-887D-C6969F19F25D}"/>
    <cellStyle name="Input 2 3 5 2 2 4" xfId="13307" xr:uid="{F0CF26CE-920C-4FC6-9FA0-D621142BF4E0}"/>
    <cellStyle name="Input 2 3 5 2 2 5" xfId="14787" xr:uid="{CC33D376-FDE4-4A61-809F-F3BA99AD9C6A}"/>
    <cellStyle name="Input 2 3 5 2 2 6" xfId="16321" xr:uid="{DBF6CCA4-EBAB-45BC-89AC-AA9B9DF844C9}"/>
    <cellStyle name="Input 2 3 5 2 2 7" xfId="17850" xr:uid="{F6B5EAB8-9293-464B-B4F8-404A1DBE2801}"/>
    <cellStyle name="Input 2 3 5 2 2 8" xfId="19158" xr:uid="{9EB63492-8077-4EB5-BC66-CAFC76117BB3}"/>
    <cellStyle name="Input 2 3 5 2 2 9" xfId="8915" xr:uid="{4FF826ED-12D0-42FC-8440-C5DAE98B8B19}"/>
    <cellStyle name="Input 2 3 5 2 3" xfId="6656" xr:uid="{00000000-0005-0000-0000-000038060000}"/>
    <cellStyle name="Input 2 3 5 2 4" xfId="10386" xr:uid="{12E3CDB4-7D50-4EA9-9F7C-B8BB9B2A9CD9}"/>
    <cellStyle name="Input 2 3 5 2 5" xfId="7748" xr:uid="{B085C259-D3DF-4161-BF83-20A33DA6FBDB}"/>
    <cellStyle name="Input 2 3 5 2 6" xfId="8076" xr:uid="{F228028B-CDDA-4E4D-A097-7C4C0AB69541}"/>
    <cellStyle name="Input 2 3 5 2 7" xfId="14990" xr:uid="{3CD28125-63F2-4B75-8201-262F82BD65B2}"/>
    <cellStyle name="Input 2 3 5 2 8" xfId="16526" xr:uid="{95E177B0-1009-4662-9B77-FD9D03BECDB7}"/>
    <cellStyle name="Input 2 3 5 2 9" xfId="18048" xr:uid="{CB5EB25A-B006-4CB9-9251-EF076CB9E488}"/>
    <cellStyle name="Input 2 3 5 3" xfId="5303" xr:uid="{00000000-0005-0000-0000-00003A060000}"/>
    <cellStyle name="Input 2 3 5 3 2" xfId="7088" xr:uid="{00000000-0005-0000-0000-00003A060000}"/>
    <cellStyle name="Input 2 3 5 3 3" xfId="11438" xr:uid="{631CAF79-3567-4892-9F29-04D4E40141A0}"/>
    <cellStyle name="Input 2 3 5 3 4" xfId="12842" xr:uid="{7AC66B16-EBE1-4728-90F3-7053D1E19C2B}"/>
    <cellStyle name="Input 2 3 5 3 5" xfId="9447" xr:uid="{34090524-3048-4B70-8623-80D9977EC232}"/>
    <cellStyle name="Input 2 3 5 3 6" xfId="15856" xr:uid="{8274188C-6BA4-4689-B888-DFA696CCD5B3}"/>
    <cellStyle name="Input 2 3 5 3 7" xfId="17385" xr:uid="{21B2216D-7B5A-454F-B971-87BECD593B32}"/>
    <cellStyle name="Input 2 3 5 3 8" xfId="18693" xr:uid="{F9F57DDC-91CA-471A-B661-909263E3872B}"/>
    <cellStyle name="Input 2 3 5 3 9" xfId="13678" xr:uid="{7DC9AED1-2FE0-4E4C-85A2-E94A7EC7480E}"/>
    <cellStyle name="Input 2 3 5 4" xfId="6195" xr:uid="{00000000-0005-0000-0000-000037060000}"/>
    <cellStyle name="Input 2 3 5 5" xfId="9818" xr:uid="{57F170A1-EEBA-4D13-A02B-4DE7FE56555B}"/>
    <cellStyle name="Input 2 3 5 6" xfId="10971" xr:uid="{94907388-44B7-41F7-9539-B7AA124415F8}"/>
    <cellStyle name="Input 2 3 5 7" xfId="8989" xr:uid="{893454D4-602B-4C07-8D80-9EAF78179CCF}"/>
    <cellStyle name="Input 2 3 5 8" xfId="8396" xr:uid="{91124616-0196-4E0E-A86F-65AB7B2C8F35}"/>
    <cellStyle name="Input 2 3 5 9" xfId="14018" xr:uid="{ABA7B0C6-F8BC-4801-934A-B568FF142986}"/>
    <cellStyle name="Input 2 3 6" xfId="3876" xr:uid="{00000000-0005-0000-0000-00003B060000}"/>
    <cellStyle name="Input 2 3 6 10" xfId="16909" xr:uid="{D793BBEE-8BA4-4324-BD0B-276483DC0BDF}"/>
    <cellStyle name="Input 2 3 6 2" xfId="5514" xr:uid="{00000000-0005-0000-0000-00003C060000}"/>
    <cellStyle name="Input 2 3 6 2 2" xfId="7299" xr:uid="{00000000-0005-0000-0000-00003C060000}"/>
    <cellStyle name="Input 2 3 6 2 3" xfId="11649" xr:uid="{E9D4BFFC-DA61-4A44-9F6D-63103034E760}"/>
    <cellStyle name="Input 2 3 6 2 4" xfId="13053" xr:uid="{C8C5AFE1-72F8-4E22-8800-FDC54D72A6C9}"/>
    <cellStyle name="Input 2 3 6 2 5" xfId="14221" xr:uid="{EEC40936-2EFF-4C42-B904-1A48841F214F}"/>
    <cellStyle name="Input 2 3 6 2 6" xfId="16067" xr:uid="{2EC4B61D-8653-49C6-B85B-89558BB33609}"/>
    <cellStyle name="Input 2 3 6 2 7" xfId="17596" xr:uid="{F5FED8A5-3444-4343-B4F6-BA2FF6760FF0}"/>
    <cellStyle name="Input 2 3 6 2 8" xfId="18904" xr:uid="{A47BC5C7-B780-4EF8-A79D-D6E57B8C8FB4}"/>
    <cellStyle name="Input 2 3 6 2 9" xfId="8910" xr:uid="{9EA4923E-93CD-4880-87D8-8AC767650ABF}"/>
    <cellStyle name="Input 2 3 6 3" xfId="6406" xr:uid="{00000000-0005-0000-0000-00003B060000}"/>
    <cellStyle name="Input 2 3 6 4" xfId="10084" xr:uid="{5E558A0F-20CC-49F5-9732-2E28D95DEF6D}"/>
    <cellStyle name="Input 2 3 6 5" xfId="11043" xr:uid="{5DD82BF7-FAFE-491C-B40C-F7A7B8CDD054}"/>
    <cellStyle name="Input 2 3 6 6" xfId="8618" xr:uid="{CD566AB0-77B5-4827-BC6D-70C30E32FD36}"/>
    <cellStyle name="Input 2 3 6 7" xfId="13552" xr:uid="{1BEDA6A7-B221-4558-BD51-37FFFA291048}"/>
    <cellStyle name="Input 2 3 6 8" xfId="15459" xr:uid="{2A6CED96-2F7C-4ABB-B6AF-A97F381EE46B}"/>
    <cellStyle name="Input 2 3 6 9" xfId="14220" xr:uid="{2C9E4660-F12E-4D38-BACC-28AD7C8DA6EF}"/>
    <cellStyle name="Input 2 3 7" xfId="5058" xr:uid="{00000000-0005-0000-0000-00003D060000}"/>
    <cellStyle name="Input 2 3 7 2" xfId="6843" xr:uid="{00000000-0005-0000-0000-00003D060000}"/>
    <cellStyle name="Input 2 3 7 3" xfId="11193" xr:uid="{C1FDF382-B09C-47D1-AB08-08A18D12771A}"/>
    <cellStyle name="Input 2 3 7 4" xfId="12597" xr:uid="{AF2C84ED-F407-464D-B113-C47E50943AED}"/>
    <cellStyle name="Input 2 3 7 5" xfId="9108" xr:uid="{DE0C9E0A-AC7C-4234-BDFB-DE8488E348CC}"/>
    <cellStyle name="Input 2 3 7 6" xfId="15611" xr:uid="{170B37BF-2950-495D-99CB-CE892EAC5FD1}"/>
    <cellStyle name="Input 2 3 7 7" xfId="17140" xr:uid="{6DAEC5A6-3A58-40C2-BCF0-BE388BAC4BCD}"/>
    <cellStyle name="Input 2 3 7 8" xfId="18448" xr:uid="{4B9E8D98-7B8E-44BF-BDF2-AF254C5E61C9}"/>
    <cellStyle name="Input 2 3 7 9" xfId="16756" xr:uid="{3D0E02A9-CD46-4BCC-A12B-3CC3F1D6C8A9}"/>
    <cellStyle name="Input 2 3 8" xfId="5951" xr:uid="{00000000-0005-0000-0000-000008060000}"/>
    <cellStyle name="Input 2 3 9" xfId="9513" xr:uid="{26E85888-C18C-47C7-A2A9-96866AE2CF49}"/>
    <cellStyle name="Input 2 4" xfId="3282" xr:uid="{00000000-0005-0000-0000-00003E060000}"/>
    <cellStyle name="Input 2 4 10" xfId="9563" xr:uid="{88A3DEFB-64D0-41BE-9BD0-23F20AB6A26E}"/>
    <cellStyle name="Input 2 4 11" xfId="15391" xr:uid="{70586088-F377-4495-952D-3473D2542D3D}"/>
    <cellStyle name="Input 2 4 12" xfId="15331" xr:uid="{351DF05C-72EC-4E01-8B26-37E2829E96A2}"/>
    <cellStyle name="Input 2 4 13" xfId="18249" xr:uid="{FBFEF65B-D477-409E-A976-7D2857C4403A}"/>
    <cellStyle name="Input 2 4 2" xfId="3366" xr:uid="{00000000-0005-0000-0000-00003F060000}"/>
    <cellStyle name="Input 2 4 2 10" xfId="9246" xr:uid="{324F909C-D15A-4D8C-830D-7FCADABDB509}"/>
    <cellStyle name="Input 2 4 2 11" xfId="15452" xr:uid="{CC4652E4-CE6A-45E0-B52B-D9B49B32FB49}"/>
    <cellStyle name="Input 2 4 2 12" xfId="16661" xr:uid="{E46D4DF7-C583-43FB-9146-0ACB1B38D61E}"/>
    <cellStyle name="Input 2 4 2 13" xfId="19678" xr:uid="{DC825A0C-5C50-4EC3-B969-5837E502A4C9}"/>
    <cellStyle name="Input 2 4 2 2" xfId="3602" xr:uid="{00000000-0005-0000-0000-000040060000}"/>
    <cellStyle name="Input 2 4 2 2 10" xfId="12277" xr:uid="{B75EFA6F-2271-406F-99D6-771F893548AE}"/>
    <cellStyle name="Input 2 4 2 2 11" xfId="19326" xr:uid="{4AF26F7C-737D-4089-B600-683F566329D6}"/>
    <cellStyle name="Input 2 4 2 2 2" xfId="4200" xr:uid="{00000000-0005-0000-0000-000041060000}"/>
    <cellStyle name="Input 2 4 2 2 2 10" xfId="14156" xr:uid="{EE8BA777-C73D-4B49-BE09-1BA5AB808DBB}"/>
    <cellStyle name="Input 2 4 2 2 2 2" xfId="5775" xr:uid="{00000000-0005-0000-0000-000042060000}"/>
    <cellStyle name="Input 2 4 2 2 2 2 2" xfId="7560" xr:uid="{00000000-0005-0000-0000-000042060000}"/>
    <cellStyle name="Input 2 4 2 2 2 2 3" xfId="11910" xr:uid="{2107F9CA-D2BD-4635-AE2B-F6773AB09DE7}"/>
    <cellStyle name="Input 2 4 2 2 2 2 4" xfId="13314" xr:uid="{C1A5A15E-CA0A-4A60-8C4B-F6800598E9AB}"/>
    <cellStyle name="Input 2 4 2 2 2 2 5" xfId="14109" xr:uid="{662A27AC-DD9C-45EA-BD70-673A345A1914}"/>
    <cellStyle name="Input 2 4 2 2 2 2 6" xfId="16328" xr:uid="{CBB112FA-3DFB-4B23-9BA3-4BDEDB5E5506}"/>
    <cellStyle name="Input 2 4 2 2 2 2 7" xfId="17857" xr:uid="{C03ACB7E-AA68-49F9-A123-DEA81A691863}"/>
    <cellStyle name="Input 2 4 2 2 2 2 8" xfId="19165" xr:uid="{D00213A8-E242-4F06-A27F-75FC07642A8E}"/>
    <cellStyle name="Input 2 4 2 2 2 2 9" xfId="18341" xr:uid="{475DD48A-5AC4-477C-AC12-CEA8B734CBAD}"/>
    <cellStyle name="Input 2 4 2 2 2 3" xfId="6663" xr:uid="{00000000-0005-0000-0000-000041060000}"/>
    <cellStyle name="Input 2 4 2 2 2 4" xfId="10393" xr:uid="{9FCEEDA6-C746-4A5E-9DC5-7092542B2BC9}"/>
    <cellStyle name="Input 2 4 2 2 2 5" xfId="7741" xr:uid="{A6F4278B-794C-42FD-97ED-A4464F31C509}"/>
    <cellStyle name="Input 2 4 2 2 2 6" xfId="8372" xr:uid="{B79F7728-A674-4500-90CE-7C2322703230}"/>
    <cellStyle name="Input 2 4 2 2 2 7" xfId="14997" xr:uid="{76B9B0D9-FC31-406C-86F7-6EAF88182DA1}"/>
    <cellStyle name="Input 2 4 2 2 2 8" xfId="16533" xr:uid="{5606A949-46B7-41A5-A099-F3DE19D68EC9}"/>
    <cellStyle name="Input 2 4 2 2 2 9" xfId="18055" xr:uid="{DC9EA644-FDBF-4824-8BE4-13A3A8C741CE}"/>
    <cellStyle name="Input 2 4 2 2 3" xfId="5310" xr:uid="{00000000-0005-0000-0000-000043060000}"/>
    <cellStyle name="Input 2 4 2 2 3 2" xfId="7095" xr:uid="{00000000-0005-0000-0000-000043060000}"/>
    <cellStyle name="Input 2 4 2 2 3 3" xfId="11445" xr:uid="{A819171F-7049-406E-A207-6EEDE4E00C86}"/>
    <cellStyle name="Input 2 4 2 2 3 4" xfId="12849" xr:uid="{227BDE03-DBAF-4885-8121-39BEE3EB7C88}"/>
    <cellStyle name="Input 2 4 2 2 3 5" xfId="13764" xr:uid="{D1CFA617-9DF9-4150-9ACB-FA82734EA877}"/>
    <cellStyle name="Input 2 4 2 2 3 6" xfId="15863" xr:uid="{7B81A93C-1843-4CCD-9302-28F7D96BB55F}"/>
    <cellStyle name="Input 2 4 2 2 3 7" xfId="17392" xr:uid="{A59CAE98-8A22-4278-99CD-A7F594CE6540}"/>
    <cellStyle name="Input 2 4 2 2 3 8" xfId="18700" xr:uid="{A392ACD3-5C1B-447C-9D51-09000F83B77E}"/>
    <cellStyle name="Input 2 4 2 2 3 9" xfId="19594" xr:uid="{E2C1D314-3B00-4C07-8B43-8E6D063C5DC4}"/>
    <cellStyle name="Input 2 4 2 2 4" xfId="6202" xr:uid="{00000000-0005-0000-0000-000040060000}"/>
    <cellStyle name="Input 2 4 2 2 5" xfId="9825" xr:uid="{820943F0-CC2E-40AF-891A-D4CBD7290F0E}"/>
    <cellStyle name="Input 2 4 2 2 6" xfId="9807" xr:uid="{6028E87B-51D6-4BE9-A840-45A1A33CBD62}"/>
    <cellStyle name="Input 2 4 2 2 7" xfId="14009" xr:uid="{AE08AC1D-90E4-4391-9F60-990A75FAFCAE}"/>
    <cellStyle name="Input 2 4 2 2 8" xfId="14337" xr:uid="{8F9AE3AD-3C9A-48FD-A190-3BC079144920}"/>
    <cellStyle name="Input 2 4 2 2 9" xfId="14839" xr:uid="{77093CF8-49F9-455A-B54A-09C0078293C2}"/>
    <cellStyle name="Input 2 4 2 3" xfId="3794" xr:uid="{00000000-0005-0000-0000-000044060000}"/>
    <cellStyle name="Input 2 4 2 3 10" xfId="19457" xr:uid="{1EA9AAF9-B910-4569-8573-6E30E8752766}"/>
    <cellStyle name="Input 2 4 2 3 2" xfId="5460" xr:uid="{00000000-0005-0000-0000-000045060000}"/>
    <cellStyle name="Input 2 4 2 3 2 2" xfId="7245" xr:uid="{00000000-0005-0000-0000-000045060000}"/>
    <cellStyle name="Input 2 4 2 3 2 3" xfId="11595" xr:uid="{A7CE97A0-E143-430A-9E06-DE9A8449AD4B}"/>
    <cellStyle name="Input 2 4 2 3 2 4" xfId="12999" xr:uid="{562E2FCB-20DC-4BB3-A19A-BDF4538D33CB}"/>
    <cellStyle name="Input 2 4 2 3 2 5" xfId="14072" xr:uid="{CC6F01BF-475B-4E07-B355-E7368415F5AB}"/>
    <cellStyle name="Input 2 4 2 3 2 6" xfId="16013" xr:uid="{C28AC858-5E5E-4810-AC34-E725BA9EA913}"/>
    <cellStyle name="Input 2 4 2 3 2 7" xfId="17542" xr:uid="{E5B62FF1-DBEF-497D-97C6-56B8AB3B17DD}"/>
    <cellStyle name="Input 2 4 2 3 2 8" xfId="18850" xr:uid="{7F95F15D-88A7-411E-9099-BAFBF3A2B7D7}"/>
    <cellStyle name="Input 2 4 2 3 2 9" xfId="18336" xr:uid="{AC5A9197-18F4-40E8-98D4-88F2ACEB243E}"/>
    <cellStyle name="Input 2 4 2 3 3" xfId="6352" xr:uid="{00000000-0005-0000-0000-000044060000}"/>
    <cellStyle name="Input 2 4 2 3 4" xfId="10004" xr:uid="{D8A78F99-49EA-4EAE-801A-5C3AB568BE26}"/>
    <cellStyle name="Input 2 4 2 3 5" xfId="9372" xr:uid="{FC5D98BD-7AA8-4B5C-BEA5-C98969FBE641}"/>
    <cellStyle name="Input 2 4 2 3 6" xfId="14571" xr:uid="{9D19AC4A-65B4-48B7-80FC-26F596BB3856}"/>
    <cellStyle name="Input 2 4 2 3 7" xfId="9717" xr:uid="{B68AF1B4-1419-4985-9FD6-20425BD919F2}"/>
    <cellStyle name="Input 2 4 2 3 8" xfId="12271" xr:uid="{6CE0A41D-3FCC-4D06-B9A8-32EBC6E37DE8}"/>
    <cellStyle name="Input 2 4 2 3 9" xfId="8175" xr:uid="{ABC748E9-197E-40F2-833E-E21420AF3BCD}"/>
    <cellStyle name="Input 2 4 2 4" xfId="3971" xr:uid="{00000000-0005-0000-0000-000046060000}"/>
    <cellStyle name="Input 2 4 2 4 10" xfId="8868" xr:uid="{0C8AEB0B-07DE-4B3B-9DE3-A0C4C41B27AE}"/>
    <cellStyle name="Input 2 4 2 4 2" xfId="5595" xr:uid="{00000000-0005-0000-0000-000047060000}"/>
    <cellStyle name="Input 2 4 2 4 2 2" xfId="7380" xr:uid="{00000000-0005-0000-0000-000047060000}"/>
    <cellStyle name="Input 2 4 2 4 2 3" xfId="11730" xr:uid="{0658E2B6-6C75-43B9-B8F1-B23A43934FFD}"/>
    <cellStyle name="Input 2 4 2 4 2 4" xfId="13134" xr:uid="{E5AE50D2-B621-4C66-A9F2-16CFD0253242}"/>
    <cellStyle name="Input 2 4 2 4 2 5" xfId="12383" xr:uid="{75EC4B9B-C3C6-4BB5-A186-3B82BE53C5F8}"/>
    <cellStyle name="Input 2 4 2 4 2 6" xfId="16148" xr:uid="{485EB617-5665-438D-B313-28ABBC69C067}"/>
    <cellStyle name="Input 2 4 2 4 2 7" xfId="17677" xr:uid="{3BE84562-F81E-4801-8045-4DE25B5AFCF7}"/>
    <cellStyle name="Input 2 4 2 4 2 8" xfId="18985" xr:uid="{A797B2D4-E0C7-410A-824E-7522B3E70F20}"/>
    <cellStyle name="Input 2 4 2 4 2 9" xfId="16684" xr:uid="{04F00323-89B4-4F24-AC3F-82097748C0D2}"/>
    <cellStyle name="Input 2 4 2 4 3" xfId="6485" xr:uid="{00000000-0005-0000-0000-000046060000}"/>
    <cellStyle name="Input 2 4 2 4 4" xfId="10177" xr:uid="{993D5687-3656-46F5-8611-DE8CC496B97F}"/>
    <cellStyle name="Input 2 4 2 4 5" xfId="10671" xr:uid="{54F09C0A-4750-4A88-8AFF-5F69392433B0}"/>
    <cellStyle name="Input 2 4 2 4 6" xfId="14202" xr:uid="{40922948-F3BE-47C3-B2EC-A2058B52C180}"/>
    <cellStyle name="Input 2 4 2 4 7" xfId="14098" xr:uid="{75BD0D2F-4B02-4BB9-A381-4F4F874E3768}"/>
    <cellStyle name="Input 2 4 2 4 8" xfId="14800" xr:uid="{4EF8028F-B67F-47ED-A69C-EDAEA0224E20}"/>
    <cellStyle name="Input 2 4 2 4 9" xfId="13805" xr:uid="{CF4D72C1-F5DB-46A6-ABE6-7F8C76CD62D6}"/>
    <cellStyle name="Input 2 4 2 5" xfId="5131" xr:uid="{00000000-0005-0000-0000-000048060000}"/>
    <cellStyle name="Input 2 4 2 5 2" xfId="6916" xr:uid="{00000000-0005-0000-0000-000048060000}"/>
    <cellStyle name="Input 2 4 2 5 3" xfId="11266" xr:uid="{566CE753-9BF9-4A0B-9224-DE25AFA5DD75}"/>
    <cellStyle name="Input 2 4 2 5 4" xfId="12670" xr:uid="{CFE42B73-60A1-47DF-8DF5-D9C03A84F9EA}"/>
    <cellStyle name="Input 2 4 2 5 5" xfId="14212" xr:uid="{E8D2A9BD-1EA3-4F5D-A091-AC51EC08B11C}"/>
    <cellStyle name="Input 2 4 2 5 6" xfId="15684" xr:uid="{7731004D-79D2-40E4-BE4E-569612FDAAF9}"/>
    <cellStyle name="Input 2 4 2 5 7" xfId="17213" xr:uid="{DEB34915-AF85-49CA-8B7C-87BAD855B5BD}"/>
    <cellStyle name="Input 2 4 2 5 8" xfId="18521" xr:uid="{C9389987-0A41-4753-BA42-C232332A3F90}"/>
    <cellStyle name="Input 2 4 2 5 9" xfId="16743" xr:uid="{7CF555EF-5F9C-43F7-8F77-3BF9E041E772}"/>
    <cellStyle name="Input 2 4 2 6" xfId="6024" xr:uid="{00000000-0005-0000-0000-00003F060000}"/>
    <cellStyle name="Input 2 4 2 7" xfId="9598" xr:uid="{3567836C-2455-4895-8380-E17BD98D918D}"/>
    <cellStyle name="Input 2 4 2 8" xfId="8003" xr:uid="{3A3CEFBB-310F-48B6-94E7-EF2C7383C99D}"/>
    <cellStyle name="Input 2 4 2 9" xfId="9403" xr:uid="{8CD2D474-34DB-4691-AC3B-B5E345BB1D71}"/>
    <cellStyle name="Input 2 4 3" xfId="3601" xr:uid="{00000000-0005-0000-0000-000049060000}"/>
    <cellStyle name="Input 2 4 3 10" xfId="12316" xr:uid="{5254B52B-5A57-4544-8EF0-6403ECABE890}"/>
    <cellStyle name="Input 2 4 3 11" xfId="19271" xr:uid="{98A92EB4-B227-4FD3-8EB3-3795FE234783}"/>
    <cellStyle name="Input 2 4 3 2" xfId="4199" xr:uid="{00000000-0005-0000-0000-00004A060000}"/>
    <cellStyle name="Input 2 4 3 2 10" xfId="19388" xr:uid="{BDBF0880-A238-4562-BF2C-CCE54F41D74C}"/>
    <cellStyle name="Input 2 4 3 2 2" xfId="5774" xr:uid="{00000000-0005-0000-0000-00004B060000}"/>
    <cellStyle name="Input 2 4 3 2 2 2" xfId="7559" xr:uid="{00000000-0005-0000-0000-00004B060000}"/>
    <cellStyle name="Input 2 4 3 2 2 3" xfId="11909" xr:uid="{4954A68A-A334-4882-939B-3B3F392D24AF}"/>
    <cellStyle name="Input 2 4 3 2 2 4" xfId="13313" xr:uid="{2A861054-727C-4D31-9C1B-08847326A521}"/>
    <cellStyle name="Input 2 4 3 2 2 5" xfId="13969" xr:uid="{A9D6F9D0-E3A7-4ECF-98A9-07EE2313A7A5}"/>
    <cellStyle name="Input 2 4 3 2 2 6" xfId="16327" xr:uid="{FE4321CB-F708-4C50-9054-F869C9397A06}"/>
    <cellStyle name="Input 2 4 3 2 2 7" xfId="17856" xr:uid="{613AC1B0-6CBB-4E7B-BBB9-CB2625931FD5}"/>
    <cellStyle name="Input 2 4 3 2 2 8" xfId="19164" xr:uid="{D8735C26-A5C3-4F39-85A1-9951A5C5B8AE}"/>
    <cellStyle name="Input 2 4 3 2 2 9" xfId="8734" xr:uid="{C8EDECAA-61FE-447B-B4B8-3BCF9552AED1}"/>
    <cellStyle name="Input 2 4 3 2 3" xfId="6662" xr:uid="{00000000-0005-0000-0000-00004A060000}"/>
    <cellStyle name="Input 2 4 3 2 4" xfId="10392" xr:uid="{FB5AE229-EC96-4D71-8F66-1CA142EC5BEB}"/>
    <cellStyle name="Input 2 4 3 2 5" xfId="7742" xr:uid="{339636D5-501B-48E6-A0E5-980C949A5C80}"/>
    <cellStyle name="Input 2 4 3 2 6" xfId="10934" xr:uid="{D203AF88-2B2C-43C4-BBC5-A2AF481AC2BB}"/>
    <cellStyle name="Input 2 4 3 2 7" xfId="14996" xr:uid="{103758E6-EE29-4CE4-8295-04CAD0F87CFF}"/>
    <cellStyle name="Input 2 4 3 2 8" xfId="16532" xr:uid="{62ACF602-A76B-4520-8532-67F624B57061}"/>
    <cellStyle name="Input 2 4 3 2 9" xfId="18054" xr:uid="{81F6C4BA-9FD3-44C5-BC96-DCE1FCF0DF57}"/>
    <cellStyle name="Input 2 4 3 3" xfId="5309" xr:uid="{00000000-0005-0000-0000-00004C060000}"/>
    <cellStyle name="Input 2 4 3 3 2" xfId="7094" xr:uid="{00000000-0005-0000-0000-00004C060000}"/>
    <cellStyle name="Input 2 4 3 3 3" xfId="11444" xr:uid="{17B82B6F-DEF0-4373-BD61-B55E2F3AA6E5}"/>
    <cellStyle name="Input 2 4 3 3 4" xfId="12848" xr:uid="{DC10ED6A-7DCA-418B-A7C7-427B706734EE}"/>
    <cellStyle name="Input 2 4 3 3 5" xfId="13676" xr:uid="{EBA5372B-3B35-46B3-9A2E-FAF3C0AF46B5}"/>
    <cellStyle name="Input 2 4 3 3 6" xfId="15862" xr:uid="{21B6747D-97A9-4FBB-99E4-C8A7297BD0B1}"/>
    <cellStyle name="Input 2 4 3 3 7" xfId="17391" xr:uid="{C9C04BF1-BADE-4FBB-BA90-91F8BD00DDDB}"/>
    <cellStyle name="Input 2 4 3 3 8" xfId="18699" xr:uid="{7D5949A8-CE6D-4F9D-A638-705CCBA42511}"/>
    <cellStyle name="Input 2 4 3 3 9" xfId="19660" xr:uid="{74E1823E-B1A9-4730-81B9-BDE3B2074DC4}"/>
    <cellStyle name="Input 2 4 3 4" xfId="6201" xr:uid="{00000000-0005-0000-0000-000049060000}"/>
    <cellStyle name="Input 2 4 3 5" xfId="9824" xr:uid="{85303DFA-0C11-4531-9A26-EDBD29337311}"/>
    <cellStyle name="Input 2 4 3 6" xfId="10376" xr:uid="{C4BD9606-611D-4559-8080-FF196D8E1A39}"/>
    <cellStyle name="Input 2 4 3 7" xfId="9746" xr:uid="{E4C57352-0D67-48D6-A22F-2C1506E6F09B}"/>
    <cellStyle name="Input 2 4 3 8" xfId="13872" xr:uid="{0AFB9CC9-70DD-4B12-9E9A-5E3429BD6C5D}"/>
    <cellStyle name="Input 2 4 3 9" xfId="14255" xr:uid="{0A2EFF5D-7B43-444C-B6D8-1036AC826A77}"/>
    <cellStyle name="Input 2 4 4" xfId="3879" xr:uid="{00000000-0005-0000-0000-00004D060000}"/>
    <cellStyle name="Input 2 4 4 10" xfId="9449" xr:uid="{18A82F83-83D2-4945-A514-F3608D392391}"/>
    <cellStyle name="Input 2 4 4 2" xfId="5517" xr:uid="{00000000-0005-0000-0000-00004E060000}"/>
    <cellStyle name="Input 2 4 4 2 2" xfId="7302" xr:uid="{00000000-0005-0000-0000-00004E060000}"/>
    <cellStyle name="Input 2 4 4 2 3" xfId="11652" xr:uid="{CAF561AB-3579-4D68-97C3-3D9958C0D852}"/>
    <cellStyle name="Input 2 4 4 2 4" xfId="13056" xr:uid="{C389EEA4-7420-4F39-B894-C94701A9AC56}"/>
    <cellStyle name="Input 2 4 4 2 5" xfId="14372" xr:uid="{4252B55A-2159-4F77-B2AF-D73E4CDCA09B}"/>
    <cellStyle name="Input 2 4 4 2 6" xfId="16070" xr:uid="{ED5F8224-05FC-478A-902E-699F6D0208C8}"/>
    <cellStyle name="Input 2 4 4 2 7" xfId="17599" xr:uid="{06FCC08C-27FC-4FD3-8BDB-1C899EF47F6A}"/>
    <cellStyle name="Input 2 4 4 2 8" xfId="18907" xr:uid="{808B9632-3995-4C43-A375-7CCD01184BA9}"/>
    <cellStyle name="Input 2 4 4 2 9" xfId="8099" xr:uid="{30D844DD-7930-4839-B6AC-C79905CF7567}"/>
    <cellStyle name="Input 2 4 4 3" xfId="6409" xr:uid="{00000000-0005-0000-0000-00004D060000}"/>
    <cellStyle name="Input 2 4 4 4" xfId="10087" xr:uid="{6729AD33-678F-4E79-A0E5-D5745C4F7E81}"/>
    <cellStyle name="Input 2 4 4 5" xfId="10168" xr:uid="{A5AB16FC-E22A-4666-895D-B4B5074926B7}"/>
    <cellStyle name="Input 2 4 4 6" xfId="12329" xr:uid="{3CDC8109-5841-4330-9FC4-CAEC8557D63B}"/>
    <cellStyle name="Input 2 4 4 7" xfId="8603" xr:uid="{7288C604-0AB3-41A8-B186-BE20FF132AA9}"/>
    <cellStyle name="Input 2 4 4 8" xfId="14506" xr:uid="{DE408BDD-B1E7-4F67-BBB3-188BD01E60F5}"/>
    <cellStyle name="Input 2 4 4 9" xfId="13553" xr:uid="{57F78DC9-C6C2-4763-BFFF-223430DB6566}"/>
    <cellStyle name="Input 2 4 5" xfId="5061" xr:uid="{00000000-0005-0000-0000-00004F060000}"/>
    <cellStyle name="Input 2 4 5 2" xfId="6846" xr:uid="{00000000-0005-0000-0000-00004F060000}"/>
    <cellStyle name="Input 2 4 5 3" xfId="11196" xr:uid="{057869E5-A546-4AF8-9A94-A76799F992F7}"/>
    <cellStyle name="Input 2 4 5 4" xfId="12600" xr:uid="{9EE3D8A9-4E5F-443B-BACF-D5FECBF8017A}"/>
    <cellStyle name="Input 2 4 5 5" xfId="9732" xr:uid="{F10B7548-6E4C-4BBE-B19B-BE5B3A00F832}"/>
    <cellStyle name="Input 2 4 5 6" xfId="15614" xr:uid="{75799702-B914-421E-B8D5-57B81C62B24B}"/>
    <cellStyle name="Input 2 4 5 7" xfId="17143" xr:uid="{FFD3157E-D490-4E39-A814-5A727C7BDD85}"/>
    <cellStyle name="Input 2 4 5 8" xfId="18451" xr:uid="{E0DDC6AF-EABB-4F89-8076-20F9D5636BC7}"/>
    <cellStyle name="Input 2 4 5 9" xfId="15309" xr:uid="{6CEBBF63-78CD-46F7-BC09-8AAE22F6A93F}"/>
    <cellStyle name="Input 2 4 6" xfId="5954" xr:uid="{00000000-0005-0000-0000-00003E060000}"/>
    <cellStyle name="Input 2 4 7" xfId="9516" xr:uid="{0CCAB8C9-0B72-49D2-ABE6-4DCA5EEC2D43}"/>
    <cellStyle name="Input 2 4 8" xfId="8069" xr:uid="{B8E77322-295C-427A-BE82-0CCB75033644}"/>
    <cellStyle name="Input 2 4 9" xfId="12175" xr:uid="{A4282B12-FAC8-4E82-B52C-62FEC8DC43FD}"/>
    <cellStyle name="Input 2 5" xfId="3283" xr:uid="{00000000-0005-0000-0000-000050060000}"/>
    <cellStyle name="Input 2 5 10" xfId="13425" xr:uid="{B7E4491C-66F5-43EE-B15D-0A4C23DCBB43}"/>
    <cellStyle name="Input 2 5 11" xfId="15242" xr:uid="{E91F3481-E476-4399-B495-3930F329EA53}"/>
    <cellStyle name="Input 2 5 12" xfId="14749" xr:uid="{93ECD855-A185-44F5-8DD1-3D86BD4ADD92}"/>
    <cellStyle name="Input 2 5 13" xfId="19343" xr:uid="{9ED4C0F2-E830-4F57-ADD2-9CE42B0E54A8}"/>
    <cellStyle name="Input 2 5 2" xfId="3367" xr:uid="{00000000-0005-0000-0000-000051060000}"/>
    <cellStyle name="Input 2 5 2 10" xfId="13963" xr:uid="{B101435D-16B7-4B2B-ACFD-04A7D385DB46}"/>
    <cellStyle name="Input 2 5 2 11" xfId="15307" xr:uid="{DD46660C-A659-4B9C-825C-3463E5857164}"/>
    <cellStyle name="Input 2 5 2 12" xfId="17022" xr:uid="{CC31A89D-7891-41BE-8A03-CFC728B4584F}"/>
    <cellStyle name="Input 2 5 2 13" xfId="19607" xr:uid="{D06A55F9-F06F-4EC9-BB9B-08839E4B68AC}"/>
    <cellStyle name="Input 2 5 2 2" xfId="3604" xr:uid="{00000000-0005-0000-0000-000052060000}"/>
    <cellStyle name="Input 2 5 2 2 10" xfId="12160" xr:uid="{95FA277E-B4FE-418F-B6CF-10AB54A47018}"/>
    <cellStyle name="Input 2 5 2 2 11" xfId="19826" xr:uid="{B212772D-0B61-41D5-A081-7E15A1E6E012}"/>
    <cellStyle name="Input 2 5 2 2 2" xfId="4202" xr:uid="{00000000-0005-0000-0000-000053060000}"/>
    <cellStyle name="Input 2 5 2 2 2 10" xfId="8208" xr:uid="{38999059-B28D-4C4E-A174-D3C860EC7012}"/>
    <cellStyle name="Input 2 5 2 2 2 2" xfId="5777" xr:uid="{00000000-0005-0000-0000-000054060000}"/>
    <cellStyle name="Input 2 5 2 2 2 2 2" xfId="7562" xr:uid="{00000000-0005-0000-0000-000054060000}"/>
    <cellStyle name="Input 2 5 2 2 2 2 3" xfId="11912" xr:uid="{C19DF23C-435A-488E-960E-EF812ED32F87}"/>
    <cellStyle name="Input 2 5 2 2 2 2 4" xfId="13316" xr:uid="{3F093CBD-7CA7-4EF7-815E-0E137E318943}"/>
    <cellStyle name="Input 2 5 2 2 2 2 5" xfId="14138" xr:uid="{B43A10E7-2D20-4C13-BF08-77E576324996}"/>
    <cellStyle name="Input 2 5 2 2 2 2 6" xfId="16330" xr:uid="{6FF6044A-DECC-41DF-9463-C5577A2356BF}"/>
    <cellStyle name="Input 2 5 2 2 2 2 7" xfId="17859" xr:uid="{264B8CCB-BB9B-4519-AC9C-9EAF69752FDA}"/>
    <cellStyle name="Input 2 5 2 2 2 2 8" xfId="19167" xr:uid="{D9C44BEA-E890-409A-9761-A6EAF3DBD066}"/>
    <cellStyle name="Input 2 5 2 2 2 2 9" xfId="19696" xr:uid="{D1EF1786-DC24-4A94-9144-FB75E3FFD09A}"/>
    <cellStyle name="Input 2 5 2 2 2 3" xfId="6665" xr:uid="{00000000-0005-0000-0000-000053060000}"/>
    <cellStyle name="Input 2 5 2 2 2 4" xfId="10395" xr:uid="{C1F44150-56C1-4F92-91A9-89D031C4018C}"/>
    <cellStyle name="Input 2 5 2 2 2 5" xfId="7739" xr:uid="{8E152474-07CA-47A3-B734-4E0D74BA0934}"/>
    <cellStyle name="Input 2 5 2 2 2 6" xfId="12245" xr:uid="{A2CEE649-C4CB-4F09-9D22-9667854C5309}"/>
    <cellStyle name="Input 2 5 2 2 2 7" xfId="14999" xr:uid="{B55734F9-B270-48A4-9670-4238DDE95527}"/>
    <cellStyle name="Input 2 5 2 2 2 8" xfId="16535" xr:uid="{978D1A9F-065A-4D43-B963-6B2CF5B661B9}"/>
    <cellStyle name="Input 2 5 2 2 2 9" xfId="18057" xr:uid="{7D79DF0C-06DB-4BB3-8E86-EB3A91B6E5D5}"/>
    <cellStyle name="Input 2 5 2 2 3" xfId="5312" xr:uid="{00000000-0005-0000-0000-000055060000}"/>
    <cellStyle name="Input 2 5 2 2 3 2" xfId="7097" xr:uid="{00000000-0005-0000-0000-000055060000}"/>
    <cellStyle name="Input 2 5 2 2 3 3" xfId="11447" xr:uid="{D76DC95D-F519-4AD0-81B1-B915148AE4E3}"/>
    <cellStyle name="Input 2 5 2 2 3 4" xfId="12851" xr:uid="{9D4CC135-E085-4CD6-A5CE-97FC01E7E4F8}"/>
    <cellStyle name="Input 2 5 2 2 3 5" xfId="9144" xr:uid="{D2228E3C-120C-4057-8110-1E09D44927E5}"/>
    <cellStyle name="Input 2 5 2 2 3 6" xfId="15865" xr:uid="{0084432C-4BA0-48CB-8777-5F778C437C95}"/>
    <cellStyle name="Input 2 5 2 2 3 7" xfId="17394" xr:uid="{C10F4BBA-FB1E-42A2-A7DF-09BA7B32902E}"/>
    <cellStyle name="Input 2 5 2 2 3 8" xfId="18702" xr:uid="{316A75E0-C19D-4ACD-A272-ABCB503E030D}"/>
    <cellStyle name="Input 2 5 2 2 3 9" xfId="19867" xr:uid="{907ABC8F-0E53-4E54-881E-43F554564766}"/>
    <cellStyle name="Input 2 5 2 2 4" xfId="6204" xr:uid="{00000000-0005-0000-0000-000052060000}"/>
    <cellStyle name="Input 2 5 2 2 5" xfId="9827" xr:uid="{1C76AE60-3655-4B07-BD75-0790022CB47D}"/>
    <cellStyle name="Input 2 5 2 2 6" xfId="9561" xr:uid="{A23A1D09-72A4-4522-BECF-7904C7ADAAC9}"/>
    <cellStyle name="Input 2 5 2 2 7" xfId="14517" xr:uid="{BD7CB8BB-0C69-4E9F-B993-340D54B113B8}"/>
    <cellStyle name="Input 2 5 2 2 8" xfId="10659" xr:uid="{83FB41A6-3BE4-4DEA-80C9-4E91F44D27A0}"/>
    <cellStyle name="Input 2 5 2 2 9" xfId="12054" xr:uid="{B06A4655-49A6-4CAB-BF8D-9FEEB2D9E7D1}"/>
    <cellStyle name="Input 2 5 2 3" xfId="3795" xr:uid="{00000000-0005-0000-0000-000056060000}"/>
    <cellStyle name="Input 2 5 2 3 10" xfId="10432" xr:uid="{E63CE9E0-5FBE-49B4-88DA-83DAD0B06117}"/>
    <cellStyle name="Input 2 5 2 3 2" xfId="5461" xr:uid="{00000000-0005-0000-0000-000057060000}"/>
    <cellStyle name="Input 2 5 2 3 2 2" xfId="7246" xr:uid="{00000000-0005-0000-0000-000057060000}"/>
    <cellStyle name="Input 2 5 2 3 2 3" xfId="11596" xr:uid="{7CE63674-5A55-49F2-96DA-554A22DF405A}"/>
    <cellStyle name="Input 2 5 2 3 2 4" xfId="13000" xr:uid="{B38C9B7C-5994-4376-885F-B968F3E46505}"/>
    <cellStyle name="Input 2 5 2 3 2 5" xfId="12447" xr:uid="{457E3310-4305-40A8-A2C8-08B04A2C2A22}"/>
    <cellStyle name="Input 2 5 2 3 2 6" xfId="16014" xr:uid="{4C8DC524-CC6A-47A6-B12F-E64D8E290263}"/>
    <cellStyle name="Input 2 5 2 3 2 7" xfId="17543" xr:uid="{CA61A55D-6EA7-4505-9E29-4B9D1EEA1393}"/>
    <cellStyle name="Input 2 5 2 3 2 8" xfId="18851" xr:uid="{B70FE516-D23A-4A6A-9B5A-588100077F73}"/>
    <cellStyle name="Input 2 5 2 3 2 9" xfId="9288" xr:uid="{D87B2A04-BBED-474E-A030-5EE9F862962E}"/>
    <cellStyle name="Input 2 5 2 3 3" xfId="6353" xr:uid="{00000000-0005-0000-0000-000056060000}"/>
    <cellStyle name="Input 2 5 2 3 4" xfId="10005" xr:uid="{8EAECEC0-8982-4F3E-8AF9-2E3703587BB8}"/>
    <cellStyle name="Input 2 5 2 3 5" xfId="9371" xr:uid="{C0F96CD2-466B-4B52-8086-F7DDB9B66390}"/>
    <cellStyle name="Input 2 5 2 3 6" xfId="8561" xr:uid="{16789025-BAD5-479A-95ED-53411D3B5026}"/>
    <cellStyle name="Input 2 5 2 3 7" xfId="8608" xr:uid="{F61A0414-C4CF-4E8B-B0A5-53EC05E269EA}"/>
    <cellStyle name="Input 2 5 2 3 8" xfId="15463" xr:uid="{F5F1D543-1D9A-40AE-878C-B62A31FB166D}"/>
    <cellStyle name="Input 2 5 2 3 9" xfId="16932" xr:uid="{3150596F-C4FC-4C7E-A260-27401DC4D9EB}"/>
    <cellStyle name="Input 2 5 2 4" xfId="3972" xr:uid="{00000000-0005-0000-0000-000058060000}"/>
    <cellStyle name="Input 2 5 2 4 10" xfId="15481" xr:uid="{8BD10C45-5098-4062-B509-C240BF4E1093}"/>
    <cellStyle name="Input 2 5 2 4 2" xfId="5596" xr:uid="{00000000-0005-0000-0000-000059060000}"/>
    <cellStyle name="Input 2 5 2 4 2 2" xfId="7381" xr:uid="{00000000-0005-0000-0000-000059060000}"/>
    <cellStyle name="Input 2 5 2 4 2 3" xfId="11731" xr:uid="{AA74DC01-F49E-42E4-ABDD-6339C40C90AA}"/>
    <cellStyle name="Input 2 5 2 4 2 4" xfId="13135" xr:uid="{4EFD4F84-4576-4CFD-B7F9-FE236E7BC4B9}"/>
    <cellStyle name="Input 2 5 2 4 2 5" xfId="13521" xr:uid="{00F52121-5A00-4971-95CE-96A55B912E65}"/>
    <cellStyle name="Input 2 5 2 4 2 6" xfId="16149" xr:uid="{492F223D-2EA7-48BE-A047-05D0E98B9C17}"/>
    <cellStyle name="Input 2 5 2 4 2 7" xfId="17678" xr:uid="{EA34A78F-2251-46DB-81A7-137B87B4B495}"/>
    <cellStyle name="Input 2 5 2 4 2 8" xfId="18986" xr:uid="{F73EFB0A-3834-4DAB-8406-C36E49D2D7D4}"/>
    <cellStyle name="Input 2 5 2 4 2 9" xfId="20033" xr:uid="{C99AB8C2-1553-44E9-BBB2-06BD21C7018D}"/>
    <cellStyle name="Input 2 5 2 4 3" xfId="6486" xr:uid="{00000000-0005-0000-0000-000058060000}"/>
    <cellStyle name="Input 2 5 2 4 4" xfId="10178" xr:uid="{5EC34ED4-F909-4F98-9D19-36164275EBC5}"/>
    <cellStyle name="Input 2 5 2 4 5" xfId="10359" xr:uid="{17AEDAA2-65FE-49E0-96EE-DDFAF22741D7}"/>
    <cellStyle name="Input 2 5 2 4 6" xfId="8552" xr:uid="{2685E434-A8B4-476C-BB8F-5598C67B7826}"/>
    <cellStyle name="Input 2 5 2 4 7" xfId="7710" xr:uid="{AC9B5408-3538-431A-8BB0-C33168E4FAC0}"/>
    <cellStyle name="Input 2 5 2 4 8" xfId="14886" xr:uid="{F1806C79-44BA-4DDC-8437-BD202DDF4D6C}"/>
    <cellStyle name="Input 2 5 2 4 9" xfId="12124" xr:uid="{679C560D-CEE7-4D41-810C-D02E9087F4E4}"/>
    <cellStyle name="Input 2 5 2 5" xfId="5132" xr:uid="{00000000-0005-0000-0000-00005A060000}"/>
    <cellStyle name="Input 2 5 2 5 2" xfId="6917" xr:uid="{00000000-0005-0000-0000-00005A060000}"/>
    <cellStyle name="Input 2 5 2 5 3" xfId="11267" xr:uid="{F006094E-68C1-4863-B391-B855E5F9818E}"/>
    <cellStyle name="Input 2 5 2 5 4" xfId="12671" xr:uid="{CD0FE096-FAA0-4A5F-8BCB-32DEE0493C53}"/>
    <cellStyle name="Input 2 5 2 5 5" xfId="8128" xr:uid="{9D29A1D4-961F-4D32-BF20-4D11E5787F53}"/>
    <cellStyle name="Input 2 5 2 5 6" xfId="15685" xr:uid="{5E1D90CA-DFAA-47D5-870B-5EF287206F11}"/>
    <cellStyle name="Input 2 5 2 5 7" xfId="17214" xr:uid="{9250FE34-2566-4E83-8BB4-B2354C2C2F0D}"/>
    <cellStyle name="Input 2 5 2 5 8" xfId="18522" xr:uid="{FCF7883C-D1E8-4844-B263-5713C58DAE72}"/>
    <cellStyle name="Input 2 5 2 5 9" xfId="19451" xr:uid="{ED6CD5B3-C7DC-4D07-B90D-AEBCECEC8AE3}"/>
    <cellStyle name="Input 2 5 2 6" xfId="6025" xr:uid="{00000000-0005-0000-0000-000051060000}"/>
    <cellStyle name="Input 2 5 2 7" xfId="9599" xr:uid="{194557C0-1A9F-4597-A22D-78DE33DFD255}"/>
    <cellStyle name="Input 2 5 2 8" xfId="8002" xr:uid="{0384F995-879B-4AC7-A59E-BAA575C517F4}"/>
    <cellStyle name="Input 2 5 2 9" xfId="8353" xr:uid="{03329BBC-4379-4BC8-8810-65B8A695535B}"/>
    <cellStyle name="Input 2 5 3" xfId="3603" xr:uid="{00000000-0005-0000-0000-00005B060000}"/>
    <cellStyle name="Input 2 5 3 10" xfId="17055" xr:uid="{F7548276-60EB-43C9-8B75-D8412B5131FF}"/>
    <cellStyle name="Input 2 5 3 11" xfId="14019" xr:uid="{17C74372-4FB0-440C-A865-CC745923DCA4}"/>
    <cellStyle name="Input 2 5 3 2" xfId="4201" xr:uid="{00000000-0005-0000-0000-00005C060000}"/>
    <cellStyle name="Input 2 5 3 2 10" xfId="19712" xr:uid="{F8088F48-EFB8-4555-90FF-BFB9C014ACE9}"/>
    <cellStyle name="Input 2 5 3 2 2" xfId="5776" xr:uid="{00000000-0005-0000-0000-00005D060000}"/>
    <cellStyle name="Input 2 5 3 2 2 2" xfId="7561" xr:uid="{00000000-0005-0000-0000-00005D060000}"/>
    <cellStyle name="Input 2 5 3 2 2 3" xfId="11911" xr:uid="{C6F90B31-0DB9-4039-9A33-291EFF5ECA5F}"/>
    <cellStyle name="Input 2 5 3 2 2 4" xfId="13315" xr:uid="{9D2E7FCB-165C-43B2-8D39-E92593DA9C01}"/>
    <cellStyle name="Input 2 5 3 2 2 5" xfId="9135" xr:uid="{F4E05C7D-EE3D-4AD1-9F0B-01C10742656E}"/>
    <cellStyle name="Input 2 5 3 2 2 6" xfId="16329" xr:uid="{C5511BE1-D860-49D0-A338-33E75B33DD38}"/>
    <cellStyle name="Input 2 5 3 2 2 7" xfId="17858" xr:uid="{8CEC2EEC-5452-473F-8DE7-CC1DCA56C997}"/>
    <cellStyle name="Input 2 5 3 2 2 8" xfId="19166" xr:uid="{85D74883-EABB-4AA3-B5EC-0C2E439F18C8}"/>
    <cellStyle name="Input 2 5 3 2 2 9" xfId="12411" xr:uid="{65DB74EC-95D3-44CB-A8F2-DCAA2745ACD2}"/>
    <cellStyle name="Input 2 5 3 2 3" xfId="6664" xr:uid="{00000000-0005-0000-0000-00005C060000}"/>
    <cellStyle name="Input 2 5 3 2 4" xfId="10394" xr:uid="{D247A7D9-4BFC-4945-8B17-A8CCB44D22B8}"/>
    <cellStyle name="Input 2 5 3 2 5" xfId="7740" xr:uid="{B4B297F7-3B42-4319-BF5D-C635FC51DF3D}"/>
    <cellStyle name="Input 2 5 3 2 6" xfId="14588" xr:uid="{0DB33212-CCA5-4F9F-84C0-13E68CE626BF}"/>
    <cellStyle name="Input 2 5 3 2 7" xfId="14998" xr:uid="{ABD819AF-CC77-449A-A575-7F3B4A7B138F}"/>
    <cellStyle name="Input 2 5 3 2 8" xfId="16534" xr:uid="{43F4464B-8CA5-4707-A872-75733D742494}"/>
    <cellStyle name="Input 2 5 3 2 9" xfId="18056" xr:uid="{58D798B4-7481-4C62-A0F2-89D81C2DFB6D}"/>
    <cellStyle name="Input 2 5 3 3" xfId="5311" xr:uid="{00000000-0005-0000-0000-00005E060000}"/>
    <cellStyle name="Input 2 5 3 3 2" xfId="7096" xr:uid="{00000000-0005-0000-0000-00005E060000}"/>
    <cellStyle name="Input 2 5 3 3 3" xfId="11446" xr:uid="{5970FA64-4706-4BF7-AB13-F90740F608AD}"/>
    <cellStyle name="Input 2 5 3 3 4" xfId="12850" xr:uid="{B0BC6FB4-EB79-4AE2-BEDA-FF8370D568C9}"/>
    <cellStyle name="Input 2 5 3 3 5" xfId="12090" xr:uid="{C55622BA-1DC3-4652-A267-563F109EA3AD}"/>
    <cellStyle name="Input 2 5 3 3 6" xfId="15864" xr:uid="{C38A6A0D-5508-4973-A713-5A6F475299FD}"/>
    <cellStyle name="Input 2 5 3 3 7" xfId="17393" xr:uid="{C8A5E7FE-AD66-4A0A-B41F-E1E3E11B8FB8}"/>
    <cellStyle name="Input 2 5 3 3 8" xfId="18701" xr:uid="{CC449BE2-1C24-4F69-B0EB-DD9F8708330A}"/>
    <cellStyle name="Input 2 5 3 3 9" xfId="19932" xr:uid="{2D45B69C-5A9F-4ED3-84C2-EFC7B6F1F687}"/>
    <cellStyle name="Input 2 5 3 4" xfId="6203" xr:uid="{00000000-0005-0000-0000-00005B060000}"/>
    <cellStyle name="Input 2 5 3 5" xfId="9826" xr:uid="{91B76B39-090D-4220-98A1-98553C2B8076}"/>
    <cellStyle name="Input 2 5 3 6" xfId="9650" xr:uid="{A2E4CA08-5F84-4CC7-B964-10D5058598E3}"/>
    <cellStyle name="Input 2 5 3 7" xfId="12057" xr:uid="{62C36EB7-90D6-4E1C-B4D0-920B0163768E}"/>
    <cellStyle name="Input 2 5 3 8" xfId="9922" xr:uid="{9713DB9B-CF7B-40AA-88DC-0F8331FD8EA4}"/>
    <cellStyle name="Input 2 5 3 9" xfId="13441" xr:uid="{118D12D1-5A7C-443A-8AEA-FD60BF61A10A}"/>
    <cellStyle name="Input 2 5 4" xfId="3880" xr:uid="{00000000-0005-0000-0000-00005F060000}"/>
    <cellStyle name="Input 2 5 4 10" xfId="18036" xr:uid="{D3EFE03C-6679-4A43-8586-1583AFA4221C}"/>
    <cellStyle name="Input 2 5 4 2" xfId="5518" xr:uid="{00000000-0005-0000-0000-000060060000}"/>
    <cellStyle name="Input 2 5 4 2 2" xfId="7303" xr:uid="{00000000-0005-0000-0000-000060060000}"/>
    <cellStyle name="Input 2 5 4 2 3" xfId="11653" xr:uid="{82D49B60-9798-4A06-B8FA-75C5A857F4E6}"/>
    <cellStyle name="Input 2 5 4 2 4" xfId="13057" xr:uid="{7B0A4B6C-129B-46EF-9E2F-F2734579F639}"/>
    <cellStyle name="Input 2 5 4 2 5" xfId="12465" xr:uid="{98F2C36E-442A-4C57-A33A-C7AD5502E136}"/>
    <cellStyle name="Input 2 5 4 2 6" xfId="16071" xr:uid="{939C4557-C41C-44F0-BED8-12F8595B5988}"/>
    <cellStyle name="Input 2 5 4 2 7" xfId="17600" xr:uid="{941BFB6C-319E-4D10-99ED-174CC662DBA5}"/>
    <cellStyle name="Input 2 5 4 2 8" xfId="18908" xr:uid="{EAD3D0B1-DFA1-4BFC-8C95-5784B34C4283}"/>
    <cellStyle name="Input 2 5 4 2 9" xfId="18245" xr:uid="{5EB5FAD5-0AD5-40AC-9273-0B2E31D3A172}"/>
    <cellStyle name="Input 2 5 4 3" xfId="6410" xr:uid="{00000000-0005-0000-0000-00005F060000}"/>
    <cellStyle name="Input 2 5 4 4" xfId="10088" xr:uid="{4BCC2BF9-D06D-45B5-9810-9D1B286D410C}"/>
    <cellStyle name="Input 2 5 4 5" xfId="11002" xr:uid="{E40DB1BA-9AED-4466-9F29-8E9C40F89C19}"/>
    <cellStyle name="Input 2 5 4 6" xfId="8483" xr:uid="{E3EFAD73-BBA3-46AF-B50D-4121EC5F20AD}"/>
    <cellStyle name="Input 2 5 4 7" xfId="14148" xr:uid="{DCBAF1DB-72DE-4ADB-8118-93C673E0F9E7}"/>
    <cellStyle name="Input 2 5 4 8" xfId="15421" xr:uid="{C9C0B56C-92E1-4B68-BDEF-8D5E30F0BE98}"/>
    <cellStyle name="Input 2 5 4 9" xfId="13853" xr:uid="{2BF0621B-317C-4803-8641-1E36E49899D1}"/>
    <cellStyle name="Input 2 5 5" xfId="5062" xr:uid="{00000000-0005-0000-0000-000061060000}"/>
    <cellStyle name="Input 2 5 5 2" xfId="6847" xr:uid="{00000000-0005-0000-0000-000061060000}"/>
    <cellStyle name="Input 2 5 5 3" xfId="11197" xr:uid="{624C0A00-DE87-4A65-B164-553F8F8C171F}"/>
    <cellStyle name="Input 2 5 5 4" xfId="12601" xr:uid="{3516AAA9-2ED2-4206-80E8-B2C3C15AC017}"/>
    <cellStyle name="Input 2 5 5 5" xfId="8663" xr:uid="{7DC281F7-2AAC-4013-8816-6603F7D130AF}"/>
    <cellStyle name="Input 2 5 5 6" xfId="15615" xr:uid="{339F35E5-6925-4BFC-912C-215486907764}"/>
    <cellStyle name="Input 2 5 5 7" xfId="17144" xr:uid="{44A22745-5BEC-4CFD-8E61-4B18231314DE}"/>
    <cellStyle name="Input 2 5 5 8" xfId="18452" xr:uid="{DA4D73A3-0E88-4044-A4BD-E14D751703FD}"/>
    <cellStyle name="Input 2 5 5 9" xfId="19720" xr:uid="{AC24B533-C6CB-4F5D-B999-76828582BC45}"/>
    <cellStyle name="Input 2 5 6" xfId="5955" xr:uid="{00000000-0005-0000-0000-000050060000}"/>
    <cellStyle name="Input 2 5 7" xfId="9517" xr:uid="{2BE064B2-B7F8-4E24-9ECE-B4C7ED5C124C}"/>
    <cellStyle name="Input 2 5 8" xfId="8068" xr:uid="{0BCAF9B5-34A8-4556-B042-9014E4F0A377}"/>
    <cellStyle name="Input 2 5 9" xfId="10277" xr:uid="{7B613C5B-3A98-4438-B40B-A0C0D24D8BFB}"/>
    <cellStyle name="Input 2 6" xfId="3335" xr:uid="{00000000-0005-0000-0000-000062060000}"/>
    <cellStyle name="Input 2 6 10" xfId="9552" xr:uid="{62AD0BB5-A19A-4D04-BB74-96313C4C57E9}"/>
    <cellStyle name="Input 2 6 11" xfId="13714" xr:uid="{A1D2520D-683A-4638-B3B3-034E228088BC}"/>
    <cellStyle name="Input 2 6 12" xfId="9489" xr:uid="{314CA228-C669-44C9-A1CD-E6795459E807}"/>
    <cellStyle name="Input 2 6 13" xfId="8041" xr:uid="{DC2118E2-8FB3-49BE-B434-023D282EAEE8}"/>
    <cellStyle name="Input 2 6 2" xfId="3605" xr:uid="{00000000-0005-0000-0000-000063060000}"/>
    <cellStyle name="Input 2 6 2 10" xfId="10952" xr:uid="{A7976A86-C493-46CD-8A4B-BCD43C45631B}"/>
    <cellStyle name="Input 2 6 2 11" xfId="8879" xr:uid="{5403073A-E1CB-4EA7-BB83-BBBF64145061}"/>
    <cellStyle name="Input 2 6 2 2" xfId="4203" xr:uid="{00000000-0005-0000-0000-000064060000}"/>
    <cellStyle name="Input 2 6 2 2 10" xfId="19287" xr:uid="{715EB6E3-7AC7-451E-8FEE-1B3BBB6F1109}"/>
    <cellStyle name="Input 2 6 2 2 2" xfId="5778" xr:uid="{00000000-0005-0000-0000-000065060000}"/>
    <cellStyle name="Input 2 6 2 2 2 2" xfId="7563" xr:uid="{00000000-0005-0000-0000-000065060000}"/>
    <cellStyle name="Input 2 6 2 2 2 3" xfId="11913" xr:uid="{9E93DEA3-D7F0-4951-BE36-F4ADD8C742EB}"/>
    <cellStyle name="Input 2 6 2 2 2 4" xfId="13317" xr:uid="{855044EE-25AA-4C73-98BC-FDBFA238F94F}"/>
    <cellStyle name="Input 2 6 2 2 2 5" xfId="9134" xr:uid="{4DEC0904-A96C-41D8-BF6C-681333E091EE}"/>
    <cellStyle name="Input 2 6 2 2 2 6" xfId="16331" xr:uid="{E5319889-40C3-441D-8342-A7E1EA5BB911}"/>
    <cellStyle name="Input 2 6 2 2 2 7" xfId="17860" xr:uid="{E86AA190-BD50-457A-ABBF-C0D22DB8B1DD}"/>
    <cellStyle name="Input 2 6 2 2 2 8" xfId="19168" xr:uid="{5EB7A9CE-8F93-49D5-8D78-DE6E81508BE8}"/>
    <cellStyle name="Input 2 6 2 2 2 9" xfId="20017" xr:uid="{608D381B-4687-4748-8262-18361B06FCAC}"/>
    <cellStyle name="Input 2 6 2 2 3" xfId="6666" xr:uid="{00000000-0005-0000-0000-000064060000}"/>
    <cellStyle name="Input 2 6 2 2 4" xfId="10396" xr:uid="{CE79D7F4-C873-4350-A8D5-EA371AF00EA0}"/>
    <cellStyle name="Input 2 6 2 2 5" xfId="7738" xr:uid="{8ED86D5E-6275-43AE-9CA3-0B4B80E01669}"/>
    <cellStyle name="Input 2 6 2 2 6" xfId="14437" xr:uid="{E68EB6D6-38DB-4D14-A152-B0E2A00D1CB4}"/>
    <cellStyle name="Input 2 6 2 2 7" xfId="15000" xr:uid="{9BD9A999-7CCB-468B-82E6-144A432A4F0C}"/>
    <cellStyle name="Input 2 6 2 2 8" xfId="16536" xr:uid="{6BE1C628-5A09-4FC0-AD15-F8FA67EA1758}"/>
    <cellStyle name="Input 2 6 2 2 9" xfId="18058" xr:uid="{DDF39A47-0483-470B-A80C-9EB8925E92E1}"/>
    <cellStyle name="Input 2 6 2 3" xfId="5313" xr:uid="{00000000-0005-0000-0000-000066060000}"/>
    <cellStyle name="Input 2 6 2 3 2" xfId="7098" xr:uid="{00000000-0005-0000-0000-000066060000}"/>
    <cellStyle name="Input 2 6 2 3 3" xfId="11448" xr:uid="{6793B239-4D36-499C-9C58-39B2A62619B4}"/>
    <cellStyle name="Input 2 6 2 3 4" xfId="12852" xr:uid="{A604CC67-4053-40D4-9701-F3F331CBB858}"/>
    <cellStyle name="Input 2 6 2 3 5" xfId="14025" xr:uid="{F6E5F4E2-55A2-4685-A3FB-EABD12ABF0AD}"/>
    <cellStyle name="Input 2 6 2 3 6" xfId="15866" xr:uid="{71A322ED-423F-437D-A988-2050D3546E53}"/>
    <cellStyle name="Input 2 6 2 3 7" xfId="17395" xr:uid="{785A462B-B100-44E9-9064-30232ADDB721}"/>
    <cellStyle name="Input 2 6 2 3 8" xfId="18703" xr:uid="{DB527F2F-3CB1-4B9F-9EEC-B80E1D16FC60}"/>
    <cellStyle name="Input 2 6 2 3 9" xfId="18179" xr:uid="{05E83219-B082-4B6E-95B5-BBC8A7CB4333}"/>
    <cellStyle name="Input 2 6 2 4" xfId="6205" xr:uid="{00000000-0005-0000-0000-000063060000}"/>
    <cellStyle name="Input 2 6 2 5" xfId="9828" xr:uid="{A1B9005C-37F2-4B8F-82B5-5A8790F13C57}"/>
    <cellStyle name="Input 2 6 2 6" xfId="7905" xr:uid="{F0B1098F-70B6-42FB-9A72-195C6D1B4507}"/>
    <cellStyle name="Input 2 6 2 7" xfId="10923" xr:uid="{E7C572AE-A489-4210-83BA-99869804A79B}"/>
    <cellStyle name="Input 2 6 2 8" xfId="13468" xr:uid="{93529001-2926-4EF5-91BD-FB93D0205122}"/>
    <cellStyle name="Input 2 6 2 9" xfId="12333" xr:uid="{E369421E-5C03-4DB4-8A41-12FBDFD8F035}"/>
    <cellStyle name="Input 2 6 3" xfId="3763" xr:uid="{00000000-0005-0000-0000-000067060000}"/>
    <cellStyle name="Input 2 6 3 10" xfId="9090" xr:uid="{944985D8-6EDB-4319-8E7A-F683696B692E}"/>
    <cellStyle name="Input 2 6 3 2" xfId="5434" xr:uid="{00000000-0005-0000-0000-000068060000}"/>
    <cellStyle name="Input 2 6 3 2 2" xfId="7219" xr:uid="{00000000-0005-0000-0000-000068060000}"/>
    <cellStyle name="Input 2 6 3 2 3" xfId="11569" xr:uid="{5E125E7C-82E9-4E7C-8A52-FA3245AC988C}"/>
    <cellStyle name="Input 2 6 3 2 4" xfId="12973" xr:uid="{8291FBA4-A033-4045-BA4A-E5E9D286A916}"/>
    <cellStyle name="Input 2 6 3 2 5" xfId="14282" xr:uid="{C0A946A3-AD94-4D8F-BB0B-6B210FBF04E2}"/>
    <cellStyle name="Input 2 6 3 2 6" xfId="15987" xr:uid="{436FE074-7680-4738-885D-43547895D8F8}"/>
    <cellStyle name="Input 2 6 3 2 7" xfId="17516" xr:uid="{E0FC8A0A-E4DF-460C-BBB2-1737C7AA0506}"/>
    <cellStyle name="Input 2 6 3 2 8" xfId="18824" xr:uid="{007453B8-2730-4DA7-A715-0787025F9969}"/>
    <cellStyle name="Input 2 6 3 2 9" xfId="19773" xr:uid="{28E375D4-212D-4D6B-AEEC-2CE739C33807}"/>
    <cellStyle name="Input 2 6 3 3" xfId="6326" xr:uid="{00000000-0005-0000-0000-000067060000}"/>
    <cellStyle name="Input 2 6 3 4" xfId="9973" xr:uid="{3E2235A5-D19C-441D-8F75-4B99F7560E0F}"/>
    <cellStyle name="Input 2 6 3 5" xfId="7875" xr:uid="{B227FF11-8C3C-4219-9E7A-968A477228F4}"/>
    <cellStyle name="Input 2 6 3 6" xfId="8653" xr:uid="{6AB1EF66-A26F-41AB-BE23-F8DC5B01987C}"/>
    <cellStyle name="Input 2 6 3 7" xfId="13736" xr:uid="{F20D864C-7754-4A25-84B3-8BE2350FC81A}"/>
    <cellStyle name="Input 2 6 3 8" xfId="14969" xr:uid="{AA1198C4-0DB4-4876-B3E7-5B59B869AE3A}"/>
    <cellStyle name="Input 2 6 3 9" xfId="16829" xr:uid="{16D175E9-F6DA-4535-BFE0-B29F056FA817}"/>
    <cellStyle name="Input 2 6 4" xfId="3940" xr:uid="{00000000-0005-0000-0000-000069060000}"/>
    <cellStyle name="Input 2 6 4 10" xfId="19813" xr:uid="{9CA2DE5F-0B64-45F6-B8A7-D5C2B4255631}"/>
    <cellStyle name="Input 2 6 4 2" xfId="5569" xr:uid="{00000000-0005-0000-0000-00006A060000}"/>
    <cellStyle name="Input 2 6 4 2 2" xfId="7354" xr:uid="{00000000-0005-0000-0000-00006A060000}"/>
    <cellStyle name="Input 2 6 4 2 3" xfId="11704" xr:uid="{0847AD8D-3996-429A-A27B-4BBD922D47DF}"/>
    <cellStyle name="Input 2 6 4 2 4" xfId="13108" xr:uid="{BB6C14B7-CD07-4B24-B1ED-C550F252A94F}"/>
    <cellStyle name="Input 2 6 4 2 5" xfId="9127" xr:uid="{12A33683-EA09-4CC4-8A84-3461C208B60E}"/>
    <cellStyle name="Input 2 6 4 2 6" xfId="16122" xr:uid="{960408E8-01BF-4311-A9D9-C5A0EE13B16C}"/>
    <cellStyle name="Input 2 6 4 2 7" xfId="17651" xr:uid="{9F14604B-F6CA-463A-A582-330664555644}"/>
    <cellStyle name="Input 2 6 4 2 8" xfId="18959" xr:uid="{2BB09778-3EF8-444E-B95C-D6E05DFFA7BF}"/>
    <cellStyle name="Input 2 6 4 2 9" xfId="19597" xr:uid="{C8C143BA-56C8-4FF3-9868-77E9E5B0F278}"/>
    <cellStyle name="Input 2 6 4 3" xfId="6459" xr:uid="{00000000-0005-0000-0000-000069060000}"/>
    <cellStyle name="Input 2 6 4 4" xfId="10146" xr:uid="{80B8CE3E-CDA2-4F92-AEC7-AA0BD63DC163}"/>
    <cellStyle name="Input 2 6 4 5" xfId="10810" xr:uid="{8B35F317-A609-4350-88D9-1B7B68EF0719}"/>
    <cellStyle name="Input 2 6 4 6" xfId="8247" xr:uid="{BFED3844-E6AA-4B81-9EA8-AC855A4074A1}"/>
    <cellStyle name="Input 2 6 4 7" xfId="9271" xr:uid="{7118D560-6774-4618-94FB-3EFD0F223C3D}"/>
    <cellStyle name="Input 2 6 4 8" xfId="14620" xr:uid="{8A918B10-5B4B-4D72-BF04-B45000549D36}"/>
    <cellStyle name="Input 2 6 4 9" xfId="8511" xr:uid="{BB0E5777-A65B-4C6A-AD60-E1B26A33A58B}"/>
    <cellStyle name="Input 2 6 5" xfId="5105" xr:uid="{00000000-0005-0000-0000-00006B060000}"/>
    <cellStyle name="Input 2 6 5 2" xfId="6890" xr:uid="{00000000-0005-0000-0000-00006B060000}"/>
    <cellStyle name="Input 2 6 5 3" xfId="11240" xr:uid="{4CFD2C08-E077-4557-BB4B-4B696DF1E91E}"/>
    <cellStyle name="Input 2 6 5 4" xfId="12644" xr:uid="{455B5CDA-B17D-4074-B67A-F97B05544316}"/>
    <cellStyle name="Input 2 6 5 5" xfId="8533" xr:uid="{8BAC2D00-082D-4DF3-8535-1CCD6A0BD9CB}"/>
    <cellStyle name="Input 2 6 5 6" xfId="15658" xr:uid="{BC11AB36-203E-4961-AAA9-285C34195487}"/>
    <cellStyle name="Input 2 6 5 7" xfId="17187" xr:uid="{CA7FAA62-7808-40FD-9FC7-DBFBB2F6FD87}"/>
    <cellStyle name="Input 2 6 5 8" xfId="18495" xr:uid="{059FA855-A4BC-48D0-839E-E2C0094BAA5C}"/>
    <cellStyle name="Input 2 6 5 9" xfId="19492" xr:uid="{55703F9F-A3C0-453C-BF49-7067201C457A}"/>
    <cellStyle name="Input 2 6 6" xfId="5998" xr:uid="{00000000-0005-0000-0000-000062060000}"/>
    <cellStyle name="Input 2 6 7" xfId="9567" xr:uid="{ACEE5838-D0A6-42EA-865B-B56E06F77B00}"/>
    <cellStyle name="Input 2 6 8" xfId="8033" xr:uid="{5147A049-2693-4A1B-ACF7-753CC2065200}"/>
    <cellStyle name="Input 2 6 9" xfId="14242" xr:uid="{E0A36D91-FD1C-4432-BBB7-D871292638F0}"/>
    <cellStyle name="Input 2 7" xfId="3469" xr:uid="{00000000-0005-0000-0000-00006C060000}"/>
    <cellStyle name="Input 2 7 10" xfId="14904" xr:uid="{7F6C8D49-DE4A-4AFE-B2B3-982F301419E1}"/>
    <cellStyle name="Input 2 7 11" xfId="19923" xr:uid="{E9D1792E-63D5-49D3-94D8-43DD903A6683}"/>
    <cellStyle name="Input 2 7 2" xfId="4070" xr:uid="{00000000-0005-0000-0000-00006D060000}"/>
    <cellStyle name="Input 2 7 2 10" xfId="19425" xr:uid="{A871DA68-694C-4E6E-B40C-ED68894C5156}"/>
    <cellStyle name="Input 2 7 2 2" xfId="5670" xr:uid="{00000000-0005-0000-0000-00006E060000}"/>
    <cellStyle name="Input 2 7 2 2 2" xfId="7455" xr:uid="{00000000-0005-0000-0000-00006E060000}"/>
    <cellStyle name="Input 2 7 2 2 3" xfId="11805" xr:uid="{68B00F99-C182-4BC9-8F89-4A2362388689}"/>
    <cellStyle name="Input 2 7 2 2 4" xfId="13209" xr:uid="{DA464595-C9C7-4DB0-8CED-BE50D8072FA0}"/>
    <cellStyle name="Input 2 7 2 2 5" xfId="14285" xr:uid="{15CC88CB-6171-4203-A2C6-3F968F9A75CC}"/>
    <cellStyle name="Input 2 7 2 2 6" xfId="16223" xr:uid="{020D2A56-61B3-472A-8742-F24C6592F9FF}"/>
    <cellStyle name="Input 2 7 2 2 7" xfId="17752" xr:uid="{8A7534FD-7C6D-43BE-A7F5-18EFF2EBB0A7}"/>
    <cellStyle name="Input 2 7 2 2 8" xfId="19060" xr:uid="{5A1923EB-514F-4000-8D78-399F6BD051C0}"/>
    <cellStyle name="Input 2 7 2 2 9" xfId="18221" xr:uid="{16F2973B-6BE9-4CA3-99D3-ADB1DC245D4E}"/>
    <cellStyle name="Input 2 7 2 3" xfId="6559" xr:uid="{00000000-0005-0000-0000-00006D060000}"/>
    <cellStyle name="Input 2 7 2 4" xfId="10272" xr:uid="{6C532F1B-4AB5-4AC8-A6E6-D4AEFA55C876}"/>
    <cellStyle name="Input 2 7 2 5" xfId="10870" xr:uid="{1F6A1FDE-39BB-48D8-94C6-D9D543C5796F}"/>
    <cellStyle name="Input 2 7 2 6" xfId="14240" xr:uid="{092E21DD-9B6E-49CA-B2BA-D8D48EBCFB7A}"/>
    <cellStyle name="Input 2 7 2 7" xfId="10680" xr:uid="{1539FA46-1F6B-488B-BF12-A389FCC320DD}"/>
    <cellStyle name="Input 2 7 2 8" xfId="14419" xr:uid="{C092353A-1A13-4E67-AC24-F224DFA0B7D9}"/>
    <cellStyle name="Input 2 7 2 9" xfId="8406" xr:uid="{103D5D4B-BFE4-4A81-B704-7B1B3F14FAE0}"/>
    <cellStyle name="Input 2 7 3" xfId="5205" xr:uid="{00000000-0005-0000-0000-00006F060000}"/>
    <cellStyle name="Input 2 7 3 2" xfId="6990" xr:uid="{00000000-0005-0000-0000-00006F060000}"/>
    <cellStyle name="Input 2 7 3 3" xfId="11340" xr:uid="{53FD9AAD-507A-43DB-98DD-78DCF31B4DA9}"/>
    <cellStyle name="Input 2 7 3 4" xfId="12744" xr:uid="{8DBDF4C5-F5BA-439F-8021-B2F6E780AA97}"/>
    <cellStyle name="Input 2 7 3 5" xfId="13488" xr:uid="{0509EFCF-8E36-494F-B122-546FB100FDA9}"/>
    <cellStyle name="Input 2 7 3 6" xfId="15758" xr:uid="{E039B3D0-8455-4B57-9B61-7D129C81B8D0}"/>
    <cellStyle name="Input 2 7 3 7" xfId="17287" xr:uid="{B11BCFEE-4BE0-4596-BB78-99383FD61BDC}"/>
    <cellStyle name="Input 2 7 3 8" xfId="18595" xr:uid="{8FFE3A76-E99A-4497-B706-2247334EDC61}"/>
    <cellStyle name="Input 2 7 3 9" xfId="8096" xr:uid="{06622B38-982C-4FAE-A160-55C240FC76F9}"/>
    <cellStyle name="Input 2 7 4" xfId="6098" xr:uid="{00000000-0005-0000-0000-00006C060000}"/>
    <cellStyle name="Input 2 7 5" xfId="9696" xr:uid="{54D2960C-3505-4458-A72F-6A3BA62206A3}"/>
    <cellStyle name="Input 2 7 6" xfId="10709" xr:uid="{893ABF31-3478-4AE4-A329-EB3801550C24}"/>
    <cellStyle name="Input 2 7 7" xfId="12394" xr:uid="{AA8B59F4-CD64-4165-82CA-FBEE0FA23B90}"/>
    <cellStyle name="Input 2 7 8" xfId="13549" xr:uid="{B62EC67D-4CE8-4AE1-8FAD-FF51B47247A6}"/>
    <cellStyle name="Input 2 7 9" xfId="9158" xr:uid="{6F963742-BD1C-4D27-BDF1-7CEEC8E0ABA5}"/>
    <cellStyle name="Input 2 8" xfId="3444" xr:uid="{00000000-0005-0000-0000-000070060000}"/>
    <cellStyle name="Input 2 8 10" xfId="16761" xr:uid="{16F21E31-43C5-46C3-AA63-B1ECAFEB2504}"/>
    <cellStyle name="Input 2 8 11" xfId="10990" xr:uid="{93B09B53-A07E-4AD9-8467-F9A4AFB193DD}"/>
    <cellStyle name="Input 2 8 2" xfId="4045" xr:uid="{00000000-0005-0000-0000-000071060000}"/>
    <cellStyle name="Input 2 8 2 10" xfId="19981" xr:uid="{8977547E-2A27-4E56-AC7C-56BE6BC28FC9}"/>
    <cellStyle name="Input 2 8 2 2" xfId="5645" xr:uid="{00000000-0005-0000-0000-000072060000}"/>
    <cellStyle name="Input 2 8 2 2 2" xfId="7430" xr:uid="{00000000-0005-0000-0000-000072060000}"/>
    <cellStyle name="Input 2 8 2 2 3" xfId="11780" xr:uid="{50615C91-9DC7-4F07-8C41-B630CF7F2F38}"/>
    <cellStyle name="Input 2 8 2 2 4" xfId="13184" xr:uid="{E3C52FAE-2D7E-4F42-87B8-FFEB2058696A}"/>
    <cellStyle name="Input 2 8 2 2 5" xfId="13869" xr:uid="{37A968F1-5E5D-4AA2-AF7C-B4C81732BA85}"/>
    <cellStyle name="Input 2 8 2 2 6" xfId="16198" xr:uid="{4C43801A-6E9D-4D21-9207-8BF0DBAE2184}"/>
    <cellStyle name="Input 2 8 2 2 7" xfId="17727" xr:uid="{90372BA7-B559-4515-98E7-CC3C0EF43B72}"/>
    <cellStyle name="Input 2 8 2 2 8" xfId="19035" xr:uid="{E82A623A-F11C-4043-A92B-28DA14E1E7C0}"/>
    <cellStyle name="Input 2 8 2 2 9" xfId="7717" xr:uid="{E8204599-0425-435B-A8EA-A243548C093B}"/>
    <cellStyle name="Input 2 8 2 3" xfId="6534" xr:uid="{00000000-0005-0000-0000-000071060000}"/>
    <cellStyle name="Input 2 8 2 4" xfId="10247" xr:uid="{3F12506C-F0D0-46BA-BA43-322F2AD06121}"/>
    <cellStyle name="Input 2 8 2 5" xfId="10954" xr:uid="{2ADFFEFF-0F5C-4C72-A4B6-73366AFBB2B1}"/>
    <cellStyle name="Input 2 8 2 6" xfId="12376" xr:uid="{F02E2B8C-2498-4000-8168-CBFE6FA466A2}"/>
    <cellStyle name="Input 2 8 2 7" xfId="8538" xr:uid="{DB403546-0406-45D6-8457-698FB091DF59}"/>
    <cellStyle name="Input 2 8 2 8" xfId="14870" xr:uid="{CC86BD40-7093-46AF-A25C-0232EC085072}"/>
    <cellStyle name="Input 2 8 2 9" xfId="8799" xr:uid="{94154780-B662-4584-8E48-970E6A2CAF45}"/>
    <cellStyle name="Input 2 8 3" xfId="5180" xr:uid="{00000000-0005-0000-0000-000073060000}"/>
    <cellStyle name="Input 2 8 3 2" xfId="6965" xr:uid="{00000000-0005-0000-0000-000073060000}"/>
    <cellStyle name="Input 2 8 3 3" xfId="11315" xr:uid="{D20B0860-2407-49FF-8322-CD68F9C1A0A6}"/>
    <cellStyle name="Input 2 8 3 4" xfId="12719" xr:uid="{515C092B-5D03-4DB2-98AA-F3A387EB88A6}"/>
    <cellStyle name="Input 2 8 3 5" xfId="12219" xr:uid="{1737F3D8-B659-4C3E-BC3F-7435C04912B8}"/>
    <cellStyle name="Input 2 8 3 6" xfId="15733" xr:uid="{E28658E4-AE4C-4C14-8700-68AA55081969}"/>
    <cellStyle name="Input 2 8 3 7" xfId="17262" xr:uid="{E2B70954-6E51-4C4B-9610-27992B3B1C61}"/>
    <cellStyle name="Input 2 8 3 8" xfId="18570" xr:uid="{1CA51C5D-F893-4691-A5CB-7B654E54F9CF}"/>
    <cellStyle name="Input 2 8 3 9" xfId="19335" xr:uid="{D168A59F-95DD-43EC-B191-F8240DA5C450}"/>
    <cellStyle name="Input 2 8 4" xfId="6073" xr:uid="{00000000-0005-0000-0000-000070060000}"/>
    <cellStyle name="Input 2 8 5" xfId="9671" xr:uid="{407E83E6-4857-4626-B983-1516965CD859}"/>
    <cellStyle name="Input 2 8 6" xfId="10909" xr:uid="{C78ECB01-2571-4E63-910F-B0E7AFFCAEAA}"/>
    <cellStyle name="Input 2 8 7" xfId="9407" xr:uid="{FF59AE38-C616-4465-9F44-95735276BF37}"/>
    <cellStyle name="Input 2 8 8" xfId="13947" xr:uid="{8C14D7D2-B70D-4B8A-A0DD-F998B6C6FAAA}"/>
    <cellStyle name="Input 2 8 9" xfId="15123" xr:uid="{302298B8-9F0E-4333-B9F9-51DC249F290E}"/>
    <cellStyle name="Input 2 9" xfId="3475" xr:uid="{00000000-0005-0000-0000-000074060000}"/>
    <cellStyle name="Input 2 9 10" xfId="16724" xr:uid="{E0EA461D-D48A-4063-9587-A6D36852BC44}"/>
    <cellStyle name="Input 2 9 11" xfId="15210" xr:uid="{A91F8E8B-BA2D-4C5C-B5D5-DC855D00F5A5}"/>
    <cellStyle name="Input 2 9 2" xfId="4076" xr:uid="{00000000-0005-0000-0000-000075060000}"/>
    <cellStyle name="Input 2 9 2 10" xfId="16773" xr:uid="{2AFE47BF-B48C-40F2-ACE5-52770C165C76}"/>
    <cellStyle name="Input 2 9 2 2" xfId="5675" xr:uid="{00000000-0005-0000-0000-000076060000}"/>
    <cellStyle name="Input 2 9 2 2 2" xfId="7460" xr:uid="{00000000-0005-0000-0000-000076060000}"/>
    <cellStyle name="Input 2 9 2 2 3" xfId="11810" xr:uid="{F4B1C4C9-4331-4542-ABBA-4DB31197C1FB}"/>
    <cellStyle name="Input 2 9 2 2 4" xfId="13214" xr:uid="{13DF095A-884F-45D6-A17F-FE2C38F6A5C5}"/>
    <cellStyle name="Input 2 9 2 2 5" xfId="13655" xr:uid="{6702123D-0A3E-4975-B5E6-C9056C6971FB}"/>
    <cellStyle name="Input 2 9 2 2 6" xfId="16228" xr:uid="{A62BDBA8-49D1-47C1-B1A3-56A2CE44B61D}"/>
    <cellStyle name="Input 2 9 2 2 7" xfId="17757" xr:uid="{CC2CBEEF-C7D4-4825-8046-1A5F8C47BECB}"/>
    <cellStyle name="Input 2 9 2 2 8" xfId="19065" xr:uid="{3420A5FC-F4F6-41C2-AC6C-3A8A8602FB7B}"/>
    <cellStyle name="Input 2 9 2 2 9" xfId="14796" xr:uid="{B56CA2CE-06AB-416C-9AA0-D1B8B0ADFCCD}"/>
    <cellStyle name="Input 2 9 2 3" xfId="6564" xr:uid="{00000000-0005-0000-0000-000075060000}"/>
    <cellStyle name="Input 2 9 2 4" xfId="10278" xr:uid="{92809AFD-C044-4F4C-A4E4-1CFBD0E1A172}"/>
    <cellStyle name="Input 2 9 2 5" xfId="7850" xr:uid="{94699B6E-53FF-4D66-A499-0EB2D5114AD8}"/>
    <cellStyle name="Input 2 9 2 6" xfId="9549" xr:uid="{FEC56CAD-F54C-48FE-A00B-6F8F8E5B84A5}"/>
    <cellStyle name="Input 2 9 2 7" xfId="13832" xr:uid="{0D85DC68-6FDE-45AE-ACAC-4E637C2B17DD}"/>
    <cellStyle name="Input 2 9 2 8" xfId="8453" xr:uid="{198F668D-0165-48E4-B0DE-BC5FCD1A51FC}"/>
    <cellStyle name="Input 2 9 2 9" xfId="13554" xr:uid="{03B71120-3033-4125-B46E-C0BC282490AA}"/>
    <cellStyle name="Input 2 9 3" xfId="5210" xr:uid="{00000000-0005-0000-0000-000077060000}"/>
    <cellStyle name="Input 2 9 3 2" xfId="6995" xr:uid="{00000000-0005-0000-0000-000077060000}"/>
    <cellStyle name="Input 2 9 3 3" xfId="11345" xr:uid="{2FB1207F-065E-49F5-969D-BEE8FBFA4CC4}"/>
    <cellStyle name="Input 2 9 3 4" xfId="12749" xr:uid="{90526134-0370-44CD-BC3D-B25C60F9EB34}"/>
    <cellStyle name="Input 2 9 3 5" xfId="9191" xr:uid="{CD1B8A24-A113-47BE-AA94-9142D328A37F}"/>
    <cellStyle name="Input 2 9 3 6" xfId="15763" xr:uid="{676FA6BD-B8E3-4849-B4C0-E39A892724E2}"/>
    <cellStyle name="Input 2 9 3 7" xfId="17292" xr:uid="{DC69CC0A-E5D4-4FDA-AA0F-E35ABC797035}"/>
    <cellStyle name="Input 2 9 3 8" xfId="18600" xr:uid="{32C8EAA1-8090-4011-8FB7-7A049095E176}"/>
    <cellStyle name="Input 2 9 3 9" xfId="14435" xr:uid="{8E65A833-B817-45BC-BDAB-505D4BFED81D}"/>
    <cellStyle name="Input 2 9 4" xfId="6103" xr:uid="{00000000-0005-0000-0000-000074060000}"/>
    <cellStyle name="Input 2 9 5" xfId="9702" xr:uid="{AA3C44ED-673B-4EF1-A4AD-252A3AD8E1C0}"/>
    <cellStyle name="Input 2 9 6" xfId="7914" xr:uid="{14DD2CF9-8DD9-4CF3-B484-6977AA5DC50E}"/>
    <cellStyle name="Input 2 9 7" xfId="12343" xr:uid="{62FAF151-B700-4F68-B237-3983809C4ED7}"/>
    <cellStyle name="Input 2 9 8" xfId="10049" xr:uid="{A11EC31E-068A-4EE9-A3A6-8CC3D5E67503}"/>
    <cellStyle name="Input 2 9 9" xfId="15434" xr:uid="{0C44C8DE-8D93-4FB3-A6EA-B8BBD19C7C36}"/>
    <cellStyle name="Input 20" xfId="531" xr:uid="{00000000-0005-0000-0000-000064010000}"/>
    <cellStyle name="Input 21" xfId="525" xr:uid="{00000000-0005-0000-0000-000065010000}"/>
    <cellStyle name="Input 22" xfId="532" xr:uid="{00000000-0005-0000-0000-000066010000}"/>
    <cellStyle name="Input 23" xfId="524" xr:uid="{00000000-0005-0000-0000-000067010000}"/>
    <cellStyle name="Input 24" xfId="533" xr:uid="{00000000-0005-0000-0000-000068010000}"/>
    <cellStyle name="Input 25" xfId="527" xr:uid="{00000000-0005-0000-0000-000069010000}"/>
    <cellStyle name="Input 26" xfId="529" xr:uid="{00000000-0005-0000-0000-00006A010000}"/>
    <cellStyle name="Input 27" xfId="523" xr:uid="{00000000-0005-0000-0000-00006B010000}"/>
    <cellStyle name="Input 28" xfId="534" xr:uid="{00000000-0005-0000-0000-00006C010000}"/>
    <cellStyle name="Input 29" xfId="522" xr:uid="{00000000-0005-0000-0000-00006D010000}"/>
    <cellStyle name="Input 3" xfId="190" xr:uid="{00000000-0005-0000-0000-00006E010000}"/>
    <cellStyle name="Input 3 10" xfId="3446" xr:uid="{00000000-0005-0000-0000-000079060000}"/>
    <cellStyle name="Input 3 10 10" xfId="8718" xr:uid="{5D06CA7A-BD24-4189-A51F-46AA0DF32B0B}"/>
    <cellStyle name="Input 3 10 11" xfId="12171" xr:uid="{ADB2CD5F-91F9-467A-B500-4B795EC31BAD}"/>
    <cellStyle name="Input 3 10 2" xfId="4047" xr:uid="{00000000-0005-0000-0000-00007A060000}"/>
    <cellStyle name="Input 3 10 2 10" xfId="9010" xr:uid="{A6EFA833-7706-4F38-BED1-A156F2C50CCE}"/>
    <cellStyle name="Input 3 10 2 2" xfId="5647" xr:uid="{00000000-0005-0000-0000-00007B060000}"/>
    <cellStyle name="Input 3 10 2 2 2" xfId="7432" xr:uid="{00000000-0005-0000-0000-00007B060000}"/>
    <cellStyle name="Input 3 10 2 2 3" xfId="11782" xr:uid="{2591ADC4-F8DF-4754-A890-1B42157A5D3D}"/>
    <cellStyle name="Input 3 10 2 2 4" xfId="13186" xr:uid="{42EA5DBE-AF57-43AE-8524-DAA67712DC1B}"/>
    <cellStyle name="Input 3 10 2 2 5" xfId="7950" xr:uid="{04B67326-8850-4750-8373-7BD91256D6AD}"/>
    <cellStyle name="Input 3 10 2 2 6" xfId="16200" xr:uid="{BC8748A8-FE0E-4876-8B16-EF88D4D80381}"/>
    <cellStyle name="Input 3 10 2 2 7" xfId="17729" xr:uid="{5A967607-2769-4049-BE11-2816EFAC8634}"/>
    <cellStyle name="Input 3 10 2 2 8" xfId="19037" xr:uid="{4B74E88B-2268-4FD2-B279-2BC7DCEAFDCC}"/>
    <cellStyle name="Input 3 10 2 2 9" xfId="12504" xr:uid="{85DC7798-4141-49C7-B9AD-2DBB4C5D8BCF}"/>
    <cellStyle name="Input 3 10 2 3" xfId="6536" xr:uid="{00000000-0005-0000-0000-00007A060000}"/>
    <cellStyle name="Input 3 10 2 4" xfId="10249" xr:uid="{72FA4BB8-96C9-489F-B1E9-1EABEC0EDA5A}"/>
    <cellStyle name="Input 3 10 2 5" xfId="10553" xr:uid="{20C0D025-A8C8-43AE-966D-3057C08DBA3C}"/>
    <cellStyle name="Input 3 10 2 6" xfId="9078" xr:uid="{9A220213-A4E2-4E23-A0D1-F42A2C009D31}"/>
    <cellStyle name="Input 3 10 2 7" xfId="10995" xr:uid="{0C785B0F-749B-4FCC-B5F0-38DC83CE05DA}"/>
    <cellStyle name="Input 3 10 2 8" xfId="8215" xr:uid="{F1EAB06C-2C19-42E8-8E9A-4982ADC1B6D9}"/>
    <cellStyle name="Input 3 10 2 9" xfId="10778" xr:uid="{D586BB23-367C-4143-95B1-0EF2D40F8A70}"/>
    <cellStyle name="Input 3 10 3" xfId="5182" xr:uid="{00000000-0005-0000-0000-00007C060000}"/>
    <cellStyle name="Input 3 10 3 2" xfId="6967" xr:uid="{00000000-0005-0000-0000-00007C060000}"/>
    <cellStyle name="Input 3 10 3 3" xfId="11317" xr:uid="{0B4B52CF-DCD3-4E8B-B470-B99B629CDBE4}"/>
    <cellStyle name="Input 3 10 3 4" xfId="12721" xr:uid="{A1CE06EE-539A-45BF-B7A4-F63C72D59FA3}"/>
    <cellStyle name="Input 3 10 3 5" xfId="13797" xr:uid="{8FF68C6F-6081-489F-99DD-B3B94B0986CF}"/>
    <cellStyle name="Input 3 10 3 6" xfId="15735" xr:uid="{978DA377-906E-4EC0-94EF-93DD1D98DCF1}"/>
    <cellStyle name="Input 3 10 3 7" xfId="17264" xr:uid="{30D65904-4326-49C4-A742-0265C4BC52A7}"/>
    <cellStyle name="Input 3 10 3 8" xfId="18572" xr:uid="{0D51DE8B-1730-4CA3-BA3F-B056996BD697}"/>
    <cellStyle name="Input 3 10 3 9" xfId="18364" xr:uid="{B0E861C0-E152-46BE-A039-2A7E6BF525DD}"/>
    <cellStyle name="Input 3 10 4" xfId="6075" xr:uid="{00000000-0005-0000-0000-000079060000}"/>
    <cellStyle name="Input 3 10 5" xfId="9673" xr:uid="{8EC07241-2687-4342-8D2A-FB3BAFE55DCA}"/>
    <cellStyle name="Input 3 10 6" xfId="7937" xr:uid="{419A2484-8420-4D77-BA25-7ED0B20CB88D}"/>
    <cellStyle name="Input 3 10 7" xfId="9442" xr:uid="{480A32AF-5809-45CB-952E-A970911E5A5C}"/>
    <cellStyle name="Input 3 10 8" xfId="8077" xr:uid="{44C50E00-A8A9-4ED5-9AD4-CCCBB9D73428}"/>
    <cellStyle name="Input 3 10 9" xfId="15351" xr:uid="{78614473-FFB2-427F-9A8D-3D5292EC98F0}"/>
    <cellStyle name="Input 3 11" xfId="3445" xr:uid="{00000000-0005-0000-0000-00007D060000}"/>
    <cellStyle name="Input 3 11 10" xfId="16513" xr:uid="{97E6F0A0-4675-4A2E-9F18-6F09B72C92FA}"/>
    <cellStyle name="Input 3 11 11" xfId="19829" xr:uid="{57795A7B-77D1-4222-85EB-EF06413FA89A}"/>
    <cellStyle name="Input 3 11 2" xfId="4046" xr:uid="{00000000-0005-0000-0000-00007E060000}"/>
    <cellStyle name="Input 3 11 2 10" xfId="16990" xr:uid="{2461D844-7B55-49E0-A36D-C5FEA3477D50}"/>
    <cellStyle name="Input 3 11 2 2" xfId="5646" xr:uid="{00000000-0005-0000-0000-00007F060000}"/>
    <cellStyle name="Input 3 11 2 2 2" xfId="7431" xr:uid="{00000000-0005-0000-0000-00007F060000}"/>
    <cellStyle name="Input 3 11 2 2 3" xfId="11781" xr:uid="{9F44CE22-2637-4D7B-A027-56A9E00F7359}"/>
    <cellStyle name="Input 3 11 2 2 4" xfId="13185" xr:uid="{3B8755CA-9613-4CEE-A6BF-CDD6D4967D44}"/>
    <cellStyle name="Input 3 11 2 2 5" xfId="13427" xr:uid="{FE0D6677-9226-4CCE-ACEB-9B15ADDC49AE}"/>
    <cellStyle name="Input 3 11 2 2 6" xfId="16199" xr:uid="{A336855D-B610-4F02-AFF2-5DDDD0C9F809}"/>
    <cellStyle name="Input 3 11 2 2 7" xfId="17728" xr:uid="{62C2B8E4-EA9C-45A6-B9DC-194EC5FCFCEA}"/>
    <cellStyle name="Input 3 11 2 2 8" xfId="19036" xr:uid="{8DB3622B-A964-444C-8318-C465CD71A53E}"/>
    <cellStyle name="Input 3 11 2 2 9" xfId="19774" xr:uid="{8555A6E2-27F6-47B2-99CF-DE195C9B7ECB}"/>
    <cellStyle name="Input 3 11 2 3" xfId="6535" xr:uid="{00000000-0005-0000-0000-00007E060000}"/>
    <cellStyle name="Input 3 11 2 4" xfId="10248" xr:uid="{3A53F420-C275-4C20-9CB8-900AA5AEEE5C}"/>
    <cellStyle name="Input 3 11 2 5" xfId="10754" xr:uid="{DDC593EF-8EC4-4E25-8A73-A0D0BD4CFE45}"/>
    <cellStyle name="Input 3 11 2 6" xfId="14165" xr:uid="{E2261E72-B156-4CD2-B8AB-8328FF7EB79F}"/>
    <cellStyle name="Input 3 11 2 7" xfId="13892" xr:uid="{978E1721-45D5-4AE2-AEB5-83D33B4EB7FD}"/>
    <cellStyle name="Input 3 11 2 8" xfId="10212" xr:uid="{E9F16A96-E233-41F4-A08E-B73D80DE0CB4}"/>
    <cellStyle name="Input 3 11 2 9" xfId="9125" xr:uid="{62B39D35-1201-496E-9D5C-2373325BCCEC}"/>
    <cellStyle name="Input 3 11 3" xfId="5181" xr:uid="{00000000-0005-0000-0000-000080060000}"/>
    <cellStyle name="Input 3 11 3 2" xfId="6966" xr:uid="{00000000-0005-0000-0000-000080060000}"/>
    <cellStyle name="Input 3 11 3 3" xfId="11316" xr:uid="{EE40C07E-70E4-4639-B59B-9A5617E0B08D}"/>
    <cellStyle name="Input 3 11 3 4" xfId="12720" xr:uid="{280F00F7-6ADA-4130-8125-02FC462CDD18}"/>
    <cellStyle name="Input 3 11 3 5" xfId="14468" xr:uid="{46F9EA10-A202-44BA-B5B2-A73FEB79765C}"/>
    <cellStyle name="Input 3 11 3 6" xfId="15734" xr:uid="{948FD74E-6B50-4A61-8944-4DBF65E8948F}"/>
    <cellStyle name="Input 3 11 3 7" xfId="17263" xr:uid="{79CE896E-6BBB-4918-82B3-496CDA1DAE99}"/>
    <cellStyle name="Input 3 11 3 8" xfId="18571" xr:uid="{26019754-6C98-4BE3-A735-F49ACCE92083}"/>
    <cellStyle name="Input 3 11 3 9" xfId="16886" xr:uid="{8B23B157-23DF-43BE-937A-029E33F0EF08}"/>
    <cellStyle name="Input 3 11 4" xfId="6074" xr:uid="{00000000-0005-0000-0000-00007D060000}"/>
    <cellStyle name="Input 3 11 5" xfId="9672" xr:uid="{11966892-F081-4AC2-B1A9-EB9762191B3D}"/>
    <cellStyle name="Input 3 11 6" xfId="7938" xr:uid="{8D6E1D58-1D2A-48D1-BBCB-5D636E6BAE1E}"/>
    <cellStyle name="Input 3 11 7" xfId="12483" xr:uid="{9D3C2556-79F4-4683-924D-BEBC84673BA9}"/>
    <cellStyle name="Input 3 11 8" xfId="8254" xr:uid="{1C830F39-E0C1-4B66-B035-5D7795374A1C}"/>
    <cellStyle name="Input 3 11 9" xfId="15495" xr:uid="{3FEA3064-FBED-4F9B-854F-C5719FACAF36}"/>
    <cellStyle name="Input 3 12" xfId="3449" xr:uid="{00000000-0005-0000-0000-000081060000}"/>
    <cellStyle name="Input 3 12 10" xfId="16934" xr:uid="{FFE77E60-B791-4632-95E7-1A2F52A4DFBD}"/>
    <cellStyle name="Input 3 12 11" xfId="16741" xr:uid="{63480797-F976-4AE7-A721-AE54790FE1F1}"/>
    <cellStyle name="Input 3 12 2" xfId="4050" xr:uid="{00000000-0005-0000-0000-000082060000}"/>
    <cellStyle name="Input 3 12 2 10" xfId="19685" xr:uid="{63230F69-5F4C-4ED7-9D32-AB47537DB6E6}"/>
    <cellStyle name="Input 3 12 2 2" xfId="5650" xr:uid="{00000000-0005-0000-0000-000083060000}"/>
    <cellStyle name="Input 3 12 2 2 2" xfId="7435" xr:uid="{00000000-0005-0000-0000-000083060000}"/>
    <cellStyle name="Input 3 12 2 2 3" xfId="11785" xr:uid="{7AF25ED1-D41C-4EEF-A547-D72F520FAE20}"/>
    <cellStyle name="Input 3 12 2 2 4" xfId="13189" xr:uid="{9B0A998F-FDBA-49D3-B90F-9EF11ABAA172}"/>
    <cellStyle name="Input 3 12 2 2 5" xfId="8255" xr:uid="{73857674-94A8-4EE2-AE23-AB670669F8DF}"/>
    <cellStyle name="Input 3 12 2 2 6" xfId="16203" xr:uid="{7863AE8F-EA2A-433C-834C-689A98591835}"/>
    <cellStyle name="Input 3 12 2 2 7" xfId="17732" xr:uid="{B92C9E77-7388-4CBF-961A-A32830F0A37E}"/>
    <cellStyle name="Input 3 12 2 2 8" xfId="19040" xr:uid="{BD759A8F-6A00-4ECF-8CB8-AA3F71BD137D}"/>
    <cellStyle name="Input 3 12 2 2 9" xfId="8810" xr:uid="{3CC67CA0-9281-4E7B-A979-1F3E4DA7C41E}"/>
    <cellStyle name="Input 3 12 2 3" xfId="6539" xr:uid="{00000000-0005-0000-0000-000082060000}"/>
    <cellStyle name="Input 3 12 2 4" xfId="10252" xr:uid="{18551DEE-8667-4FD7-A846-594EB58BFA23}"/>
    <cellStyle name="Input 3 12 2 5" xfId="10674" xr:uid="{FE1E4266-3382-453B-999C-F20DCF9E0B17}"/>
    <cellStyle name="Input 3 12 2 6" xfId="13547" xr:uid="{3DA2CA13-3574-4869-88FE-C6B0FDC1CB94}"/>
    <cellStyle name="Input 3 12 2 7" xfId="12080" xr:uid="{FE8A85B5-6EFA-4D46-9455-3BD40EC8A0E9}"/>
    <cellStyle name="Input 3 12 2 8" xfId="8984" xr:uid="{7AE30D47-7FFC-4C74-A0F7-EDA2215B411E}"/>
    <cellStyle name="Input 3 12 2 9" xfId="12089" xr:uid="{E1611B16-285F-417C-A89F-51010014811B}"/>
    <cellStyle name="Input 3 12 3" xfId="5185" xr:uid="{00000000-0005-0000-0000-000084060000}"/>
    <cellStyle name="Input 3 12 3 2" xfId="6970" xr:uid="{00000000-0005-0000-0000-000084060000}"/>
    <cellStyle name="Input 3 12 3 3" xfId="11320" xr:uid="{C1C833A0-C56C-4C37-A448-79C841B31DD6}"/>
    <cellStyle name="Input 3 12 3 4" xfId="12724" xr:uid="{B52A00F6-81E2-45FA-8694-AB5EEC4C7A04}"/>
    <cellStyle name="Input 3 12 3 5" xfId="14157" xr:uid="{1CE6CD48-82C4-4AA3-9434-AE1B081C9786}"/>
    <cellStyle name="Input 3 12 3 6" xfId="15738" xr:uid="{242FE160-CB5E-4AEA-9D9C-2FFD7D99A9F1}"/>
    <cellStyle name="Input 3 12 3 7" xfId="17267" xr:uid="{95F0A0AA-4C2B-43AA-BB23-F4BEEFA65BE8}"/>
    <cellStyle name="Input 3 12 3 8" xfId="18575" xr:uid="{478722DC-341B-4786-8AB4-7101394B301D}"/>
    <cellStyle name="Input 3 12 3 9" xfId="19765" xr:uid="{F196477B-D0B2-4D9F-A29A-72FB857331DF}"/>
    <cellStyle name="Input 3 12 4" xfId="6078" xr:uid="{00000000-0005-0000-0000-000081060000}"/>
    <cellStyle name="Input 3 12 5" xfId="9676" xr:uid="{BA0D8E87-0343-40B0-B45A-17C5E6BE937E}"/>
    <cellStyle name="Input 3 12 6" xfId="10708" xr:uid="{F2D066E9-E8A6-40DC-B120-46FE902C08B9}"/>
    <cellStyle name="Input 3 12 7" xfId="14210" xr:uid="{5D53331C-CEFE-4470-84EE-5307A1BF88A9}"/>
    <cellStyle name="Input 3 12 8" xfId="9469" xr:uid="{5267AF71-0250-4FC3-A788-63E3D99B704A}"/>
    <cellStyle name="Input 3 12 9" xfId="15466" xr:uid="{D9C8F4CA-AEB9-47A5-B185-745068C0396F}"/>
    <cellStyle name="Input 3 13" xfId="3850" xr:uid="{00000000-0005-0000-0000-000085060000}"/>
    <cellStyle name="Input 3 13 10" xfId="14579" xr:uid="{D1EF3931-9F9B-4D4D-AD41-B5B5F77DFF72}"/>
    <cellStyle name="Input 3 13 2" xfId="5493" xr:uid="{00000000-0005-0000-0000-000086060000}"/>
    <cellStyle name="Input 3 13 2 2" xfId="7278" xr:uid="{00000000-0005-0000-0000-000086060000}"/>
    <cellStyle name="Input 3 13 2 3" xfId="11628" xr:uid="{4BAFB1B4-BE37-4DD2-87EB-022C854042BE}"/>
    <cellStyle name="Input 3 13 2 4" xfId="13032" xr:uid="{1EEA8A7B-467B-4DD8-AC8A-13C484B4541F}"/>
    <cellStyle name="Input 3 13 2 5" xfId="9029" xr:uid="{46CB80C6-CC65-40B0-BB4A-3B246BA3F911}"/>
    <cellStyle name="Input 3 13 2 6" xfId="16046" xr:uid="{98359036-BE88-43E9-8B0D-B1A6000EFD7B}"/>
    <cellStyle name="Input 3 13 2 7" xfId="17575" xr:uid="{D97E7094-B146-4B8F-B907-84829C8B1401}"/>
    <cellStyle name="Input 3 13 2 8" xfId="18883" xr:uid="{4C24645E-3E18-4A4D-894B-D9F5D85FDA15}"/>
    <cellStyle name="Input 3 13 2 9" xfId="12427" xr:uid="{15885182-9254-4ECA-8801-C6B15531A2D0}"/>
    <cellStyle name="Input 3 13 3" xfId="6385" xr:uid="{00000000-0005-0000-0000-000085060000}"/>
    <cellStyle name="Input 3 13 4" xfId="10058" xr:uid="{50991388-2E32-416A-9CB2-6C2ECED054FA}"/>
    <cellStyle name="Input 3 13 5" xfId="10677" xr:uid="{88F410D9-E1B7-41E5-B9B6-172F05BC1F9B}"/>
    <cellStyle name="Input 3 13 6" xfId="12208" xr:uid="{D591740D-C5FE-4C75-A2DB-5E926B8777F5}"/>
    <cellStyle name="Input 3 13 7" xfId="13653" xr:uid="{58A8DB21-A341-421B-B9D2-696CDD5BB3A7}"/>
    <cellStyle name="Input 3 13 8" xfId="15120" xr:uid="{6E7C3883-E507-413B-B31B-07DD787AAF41}"/>
    <cellStyle name="Input 3 13 9" xfId="16747" xr:uid="{AD92EEF6-2839-4BB4-AA6B-B2351634B353}"/>
    <cellStyle name="Input 3 14" xfId="4984" xr:uid="{00000000-0005-0000-0000-000087060000}"/>
    <cellStyle name="Input 3 14 2" xfId="6770" xr:uid="{00000000-0005-0000-0000-000087060000}"/>
    <cellStyle name="Input 3 14 3" xfId="11120" xr:uid="{1F3F931C-8DA2-4A1A-846C-50A84CDDA246}"/>
    <cellStyle name="Input 3 14 4" xfId="12524" xr:uid="{164A3816-827A-486A-91B5-819A08FFA5D0}"/>
    <cellStyle name="Input 3 14 5" xfId="14810" xr:uid="{E4C90189-52CB-4CDE-9875-985D7F3A3F16}"/>
    <cellStyle name="Input 3 14 6" xfId="15537" xr:uid="{55CDD07A-B6C6-4735-967D-5B2C09D7EC4C}"/>
    <cellStyle name="Input 3 14 7" xfId="17066" xr:uid="{F1EF83E5-7167-4CE0-A0D8-EA62F8E733A5}"/>
    <cellStyle name="Input 3 14 8" xfId="18375" xr:uid="{59FB77D2-73D9-480F-B249-C11E394A3352}"/>
    <cellStyle name="Input 3 14 9" xfId="19916" xr:uid="{C5C1A51F-8489-432B-8584-EDAC3330594A}"/>
    <cellStyle name="Input 3 15" xfId="5878" xr:uid="{00000000-0005-0000-0000-000078060000}"/>
    <cellStyle name="Input 3 16" xfId="8057" xr:uid="{E5851332-BCA0-470D-8C1A-4E30DF724AE9}"/>
    <cellStyle name="Input 3 17" xfId="9155" xr:uid="{F7F1E460-04C3-4E2E-B700-022F4C650482}"/>
    <cellStyle name="Input 3 18" xfId="9385" xr:uid="{90CEF0B9-7436-4EDD-94FF-F95AFB74BAAD}"/>
    <cellStyle name="Input 3 19" xfId="12071" xr:uid="{ACE16BED-AACD-4800-A7A5-CDC444F77A84}"/>
    <cellStyle name="Input 3 2" xfId="3284" xr:uid="{00000000-0005-0000-0000-000088060000}"/>
    <cellStyle name="Input 3 2 10" xfId="8067" xr:uid="{269FF24D-82A8-43DE-ABDA-F6F1108B53E8}"/>
    <cellStyle name="Input 3 2 11" xfId="13522" xr:uid="{27B46994-57BB-42F1-A993-DA27A83E80E0}"/>
    <cellStyle name="Input 3 2 12" xfId="14727" xr:uid="{CB3825BD-120D-414F-8DCC-57ECC5973B0E}"/>
    <cellStyle name="Input 3 2 13" xfId="12185" xr:uid="{920A711A-CB8E-4A5A-A232-476CFEFCA963}"/>
    <cellStyle name="Input 3 2 14" xfId="8151" xr:uid="{5D4A289E-AF57-47C7-95A2-280A9E74EF35}"/>
    <cellStyle name="Input 3 2 15" xfId="8590" xr:uid="{CAA750DD-0D50-48EB-83C3-81DBCAC449B0}"/>
    <cellStyle name="Input 3 2 2" xfId="3285" xr:uid="{00000000-0005-0000-0000-000089060000}"/>
    <cellStyle name="Input 3 2 2 10" xfId="14356" xr:uid="{43805FF7-007C-4073-B54E-568B36A71EBA}"/>
    <cellStyle name="Input 3 2 2 11" xfId="8761" xr:uid="{9CCF5C65-FD27-4910-B675-503C5C2119A5}"/>
    <cellStyle name="Input 3 2 2 12" xfId="16779" xr:uid="{29AB2C17-E9D8-492A-B8F2-96887E4FB8EE}"/>
    <cellStyle name="Input 3 2 2 13" xfId="18345" xr:uid="{E6D1F137-6712-48C7-A52F-999D0F627F1E}"/>
    <cellStyle name="Input 3 2 2 2" xfId="3369" xr:uid="{00000000-0005-0000-0000-00008A060000}"/>
    <cellStyle name="Input 3 2 2 2 10" xfId="8701" xr:uid="{0B26D5D0-8D50-44D6-B95A-62F5FB3B3B98}"/>
    <cellStyle name="Input 3 2 2 2 11" xfId="14645" xr:uid="{C349AF2B-2CDD-4A1D-86A8-939487294B00}"/>
    <cellStyle name="Input 3 2 2 2 12" xfId="16740" xr:uid="{B9A01226-50B5-40D3-8C29-A3E766F7A88B}"/>
    <cellStyle name="Input 3 2 2 2 13" xfId="15430" xr:uid="{791DF230-FDA3-4323-AF9D-8C6D4A679E7D}"/>
    <cellStyle name="Input 3 2 2 2 2" xfId="3608" xr:uid="{00000000-0005-0000-0000-00008B060000}"/>
    <cellStyle name="Input 3 2 2 2 2 10" xfId="9349" xr:uid="{D3269B5F-0F35-4279-A9AC-208230630FB0}"/>
    <cellStyle name="Input 3 2 2 2 2 11" xfId="19359" xr:uid="{C10F1FC4-1DA2-490C-BAFA-BAA04FC487F2}"/>
    <cellStyle name="Input 3 2 2 2 2 2" xfId="4206" xr:uid="{00000000-0005-0000-0000-00008C060000}"/>
    <cellStyle name="Input 3 2 2 2 2 2 10" xfId="19752" xr:uid="{7BFBCEEC-3208-46C1-BAAA-BB0E3FCDC9B5}"/>
    <cellStyle name="Input 3 2 2 2 2 2 2" xfId="5781" xr:uid="{00000000-0005-0000-0000-00008D060000}"/>
    <cellStyle name="Input 3 2 2 2 2 2 2 2" xfId="7566" xr:uid="{00000000-0005-0000-0000-00008D060000}"/>
    <cellStyle name="Input 3 2 2 2 2 2 2 3" xfId="11916" xr:uid="{D16A3AEB-9BC4-4EE4-B833-CFA763D0C79E}"/>
    <cellStyle name="Input 3 2 2 2 2 2 2 4" xfId="13320" xr:uid="{AAC1C636-8CF1-4B11-BB8A-136EED888C86}"/>
    <cellStyle name="Input 3 2 2 2 2 2 2 5" xfId="13609" xr:uid="{C7AFFB35-3F8E-4D6D-AECD-4460C467A2B0}"/>
    <cellStyle name="Input 3 2 2 2 2 2 2 6" xfId="16334" xr:uid="{AEF5EF98-223F-4A7A-AFB9-EB5C41C8EA5D}"/>
    <cellStyle name="Input 3 2 2 2 2 2 2 7" xfId="17863" xr:uid="{51EFCEEC-B4B8-445A-B461-79EF7D33C628}"/>
    <cellStyle name="Input 3 2 2 2 2 2 2 8" xfId="19171" xr:uid="{A27D45EC-24E0-4805-851A-D43905AD180C}"/>
    <cellStyle name="Input 3 2 2 2 2 2 2 9" xfId="19276" xr:uid="{4B179E8A-A3D0-41DF-9488-6E224A906F7B}"/>
    <cellStyle name="Input 3 2 2 2 2 2 3" xfId="6669" xr:uid="{00000000-0005-0000-0000-00008C060000}"/>
    <cellStyle name="Input 3 2 2 2 2 2 4" xfId="10399" xr:uid="{B3D161E3-BB54-4EFE-8762-DB389EEBA0E0}"/>
    <cellStyle name="Input 3 2 2 2 2 2 5" xfId="7735" xr:uid="{7D1B9398-DB51-492B-BBEF-AD970DC0A27B}"/>
    <cellStyle name="Input 3 2 2 2 2 2 6" xfId="14717" xr:uid="{9D1476AC-9236-49C6-8927-BB54060526D1}"/>
    <cellStyle name="Input 3 2 2 2 2 2 7" xfId="15003" xr:uid="{AD4FA38E-7236-47D7-8247-51F869D6644E}"/>
    <cellStyle name="Input 3 2 2 2 2 2 8" xfId="16539" xr:uid="{E2DFB5B1-D905-4BA9-A77B-7A3DF0630E5C}"/>
    <cellStyle name="Input 3 2 2 2 2 2 9" xfId="18061" xr:uid="{A77DCE9B-9735-40E4-A915-E3F44F14C42E}"/>
    <cellStyle name="Input 3 2 2 2 2 3" xfId="5316" xr:uid="{00000000-0005-0000-0000-00008E060000}"/>
    <cellStyle name="Input 3 2 2 2 2 3 2" xfId="7101" xr:uid="{00000000-0005-0000-0000-00008E060000}"/>
    <cellStyle name="Input 3 2 2 2 2 3 3" xfId="11451" xr:uid="{95EE32AF-ABE9-4971-A292-0FF4E7953819}"/>
    <cellStyle name="Input 3 2 2 2 2 3 4" xfId="12855" xr:uid="{C597E2F5-32F3-4A5F-8ADF-190ED9B5EE5C}"/>
    <cellStyle name="Input 3 2 2 2 2 3 5" xfId="13534" xr:uid="{0E31238E-3FF2-4763-B4D3-D603186D49EB}"/>
    <cellStyle name="Input 3 2 2 2 2 3 6" xfId="15869" xr:uid="{0E5BDD16-B0CF-434A-87E6-0A6B1899240A}"/>
    <cellStyle name="Input 3 2 2 2 2 3 7" xfId="17398" xr:uid="{C692E1A6-50EC-4558-8591-69A137756441}"/>
    <cellStyle name="Input 3 2 2 2 2 3 8" xfId="18706" xr:uid="{C9E91CB2-B932-45B2-872A-9A95512687E2}"/>
    <cellStyle name="Input 3 2 2 2 2 3 9" xfId="18278" xr:uid="{E67FBAA8-F806-4C9C-BC21-9965A19DA2A6}"/>
    <cellStyle name="Input 3 2 2 2 2 4" xfId="6208" xr:uid="{00000000-0005-0000-0000-00008B060000}"/>
    <cellStyle name="Input 3 2 2 2 2 5" xfId="9831" xr:uid="{A219DAE3-4D78-4BA6-AF61-F865A289E32E}"/>
    <cellStyle name="Input 3 2 2 2 2 6" xfId="9804" xr:uid="{5051FA05-8927-40B1-8FAF-EC95A2C35102}"/>
    <cellStyle name="Input 3 2 2 2 2 7" xfId="10039" xr:uid="{F30966BE-98F4-464F-9E94-8D5079582BD4}"/>
    <cellStyle name="Input 3 2 2 2 2 8" xfId="12207" xr:uid="{95C2647F-905F-4CA2-B883-69B23760B579}"/>
    <cellStyle name="Input 3 2 2 2 2 9" xfId="14131" xr:uid="{A2D381AD-40AA-412E-B2B4-FF853793E8DC}"/>
    <cellStyle name="Input 3 2 2 2 3" xfId="3797" xr:uid="{00000000-0005-0000-0000-00008F060000}"/>
    <cellStyle name="Input 3 2 2 2 3 10" xfId="19639" xr:uid="{EE10C612-8083-4609-9B58-B4AA1E7CB5C5}"/>
    <cellStyle name="Input 3 2 2 2 3 2" xfId="5463" xr:uid="{00000000-0005-0000-0000-000090060000}"/>
    <cellStyle name="Input 3 2 2 2 3 2 2" xfId="7248" xr:uid="{00000000-0005-0000-0000-000090060000}"/>
    <cellStyle name="Input 3 2 2 2 3 2 3" xfId="11598" xr:uid="{F94F921C-23F0-4D02-AB16-4A9EB40C0A8E}"/>
    <cellStyle name="Input 3 2 2 2 3 2 4" xfId="13002" xr:uid="{1200878D-9411-408E-A801-BDE754700869}"/>
    <cellStyle name="Input 3 2 2 2 3 2 5" xfId="12386" xr:uid="{C8D23F2E-4ABF-474B-80CA-ED9F64EAA623}"/>
    <cellStyle name="Input 3 2 2 2 3 2 6" xfId="16016" xr:uid="{73EB9870-0BA8-49AC-988F-EAA98506DA8D}"/>
    <cellStyle name="Input 3 2 2 2 3 2 7" xfId="17545" xr:uid="{634AC95A-CFB2-417E-AFD2-9FB558AB00B7}"/>
    <cellStyle name="Input 3 2 2 2 3 2 8" xfId="18853" xr:uid="{8467271E-178B-4ED2-BFAC-CB8431167109}"/>
    <cellStyle name="Input 3 2 2 2 3 2 9" xfId="16688" xr:uid="{93F8C408-A678-4172-90A6-DEDE1606BA45}"/>
    <cellStyle name="Input 3 2 2 2 3 3" xfId="6355" xr:uid="{00000000-0005-0000-0000-00008F060000}"/>
    <cellStyle name="Input 3 2 2 2 3 4" xfId="10007" xr:uid="{A38BC848-C3DE-46A5-9482-007DEE440D1C}"/>
    <cellStyle name="Input 3 2 2 2 3 5" xfId="9370" xr:uid="{48191458-4D35-4F88-B596-2AB6CFC842E1}"/>
    <cellStyle name="Input 3 2 2 2 3 6" xfId="13638" xr:uid="{8835538F-6A8B-4660-8D86-C5561B2EAE7C}"/>
    <cellStyle name="Input 3 2 2 2 3 7" xfId="10779" xr:uid="{0E3B42E6-F330-49C5-9550-B6323EE9F555}"/>
    <cellStyle name="Input 3 2 2 2 3 8" xfId="15171" xr:uid="{3063C052-A205-45D6-98AF-42092FF5A8E5}"/>
    <cellStyle name="Input 3 2 2 2 3 9" xfId="16648" xr:uid="{56980A2E-8ADB-42E5-BEA2-7E3E8247A6B1}"/>
    <cellStyle name="Input 3 2 2 2 4" xfId="3974" xr:uid="{00000000-0005-0000-0000-000091060000}"/>
    <cellStyle name="Input 3 2 2 2 4 10" xfId="15357" xr:uid="{F2A8384B-8C42-4CA3-913C-160FF0AB039F}"/>
    <cellStyle name="Input 3 2 2 2 4 2" xfId="5598" xr:uid="{00000000-0005-0000-0000-000092060000}"/>
    <cellStyle name="Input 3 2 2 2 4 2 2" xfId="7383" xr:uid="{00000000-0005-0000-0000-000092060000}"/>
    <cellStyle name="Input 3 2 2 2 4 2 3" xfId="11733" xr:uid="{47F4CE71-5806-42BD-9C82-0F1947D78EAF}"/>
    <cellStyle name="Input 3 2 2 2 4 2 4" xfId="13137" xr:uid="{F1B9859B-D467-450E-B02D-F0CE58A3B144}"/>
    <cellStyle name="Input 3 2 2 2 4 2 5" xfId="13729" xr:uid="{00FA922D-EF16-45EA-8A43-EB13B58704CB}"/>
    <cellStyle name="Input 3 2 2 2 4 2 6" xfId="16151" xr:uid="{7A7F94AA-783E-486D-B27E-31C39D5AA23F}"/>
    <cellStyle name="Input 3 2 2 2 4 2 7" xfId="17680" xr:uid="{C889A1B8-744A-46FB-B8FB-C64CF0D1F5B8}"/>
    <cellStyle name="Input 3 2 2 2 4 2 8" xfId="18988" xr:uid="{9E7BE077-B11E-42A4-9834-EC4038A80043}"/>
    <cellStyle name="Input 3 2 2 2 4 2 9" xfId="18163" xr:uid="{78EE1C89-599E-45E2-8374-4640A014E4F2}"/>
    <cellStyle name="Input 3 2 2 2 4 3" xfId="6488" xr:uid="{00000000-0005-0000-0000-000091060000}"/>
    <cellStyle name="Input 3 2 2 2 4 4" xfId="10180" xr:uid="{B576C653-F618-436D-8075-81E5FD03D03B}"/>
    <cellStyle name="Input 3 2 2 2 4 5" xfId="10936" xr:uid="{43F87A21-AF53-4B25-AA37-93DA7BF39139}"/>
    <cellStyle name="Input 3 2 2 2 4 6" xfId="13622" xr:uid="{EA65CC97-54E0-40C2-A4C6-05B82FC8D470}"/>
    <cellStyle name="Input 3 2 2 2 4 7" xfId="10768" xr:uid="{AB24671D-A4C0-4F92-B550-BD8A8B14B6EB}"/>
    <cellStyle name="Input 3 2 2 2 4 8" xfId="14889" xr:uid="{D16175B4-D344-4FB0-9A06-CDAECC600702}"/>
    <cellStyle name="Input 3 2 2 2 4 9" xfId="16440" xr:uid="{A127EBBE-29C8-4444-B127-5E39221C8C14}"/>
    <cellStyle name="Input 3 2 2 2 5" xfId="5134" xr:uid="{00000000-0005-0000-0000-000093060000}"/>
    <cellStyle name="Input 3 2 2 2 5 2" xfId="6919" xr:uid="{00000000-0005-0000-0000-000093060000}"/>
    <cellStyle name="Input 3 2 2 2 5 3" xfId="11269" xr:uid="{BA42CA59-B40F-421E-812E-80573A6E1963}"/>
    <cellStyle name="Input 3 2 2 2 5 4" xfId="12673" xr:uid="{92B4C028-50BB-4B56-A550-1BBE87CACA77}"/>
    <cellStyle name="Input 3 2 2 2 5 5" xfId="8998" xr:uid="{CC851DED-5B11-4AAE-B00D-C714186B78CC}"/>
    <cellStyle name="Input 3 2 2 2 5 6" xfId="15687" xr:uid="{DC6871B1-FA08-4069-9386-AE75EB2B7C05}"/>
    <cellStyle name="Input 3 2 2 2 5 7" xfId="17216" xr:uid="{F5440959-DFA5-4FD8-8416-09B7B83CC842}"/>
    <cellStyle name="Input 3 2 2 2 5 8" xfId="18524" xr:uid="{29E9482C-8A01-41F6-8266-8DA3D2FAC8EC}"/>
    <cellStyle name="Input 3 2 2 2 5 9" xfId="16883" xr:uid="{E4475D59-74C0-412D-917C-3025D39C5127}"/>
    <cellStyle name="Input 3 2 2 2 6" xfId="6027" xr:uid="{00000000-0005-0000-0000-00008A060000}"/>
    <cellStyle name="Input 3 2 2 2 7" xfId="9601" xr:uid="{822FAFDB-2BFF-447A-AC25-96C763814D7F}"/>
    <cellStyle name="Input 3 2 2 2 8" xfId="8000" xr:uid="{D3C21141-7E87-495F-863A-D2FCDEE5B16D}"/>
    <cellStyle name="Input 3 2 2 2 9" xfId="10126" xr:uid="{5373661E-9920-4D44-9089-873F82FB219E}"/>
    <cellStyle name="Input 3 2 2 3" xfId="3607" xr:uid="{00000000-0005-0000-0000-000094060000}"/>
    <cellStyle name="Input 3 2 2 3 10" xfId="12286" xr:uid="{1643A133-3D89-4915-9F7E-95F1B536C31D}"/>
    <cellStyle name="Input 3 2 2 3 11" xfId="8977" xr:uid="{A41153A9-3676-4433-BC1D-CB50C2B01D21}"/>
    <cellStyle name="Input 3 2 2 3 2" xfId="4205" xr:uid="{00000000-0005-0000-0000-000095060000}"/>
    <cellStyle name="Input 3 2 2 3 2 10" xfId="8880" xr:uid="{E6F13D43-F366-42F1-B0D2-457BD545893F}"/>
    <cellStyle name="Input 3 2 2 3 2 2" xfId="5780" xr:uid="{00000000-0005-0000-0000-000096060000}"/>
    <cellStyle name="Input 3 2 2 3 2 2 2" xfId="7565" xr:uid="{00000000-0005-0000-0000-000096060000}"/>
    <cellStyle name="Input 3 2 2 3 2 2 3" xfId="11915" xr:uid="{7987B9D4-A583-4009-89F6-0D826C68A54F}"/>
    <cellStyle name="Input 3 2 2 3 2 2 4" xfId="13319" xr:uid="{163735B1-911F-4602-906C-337420765C79}"/>
    <cellStyle name="Input 3 2 2 3 2 2 5" xfId="13787" xr:uid="{B8AD34B1-4C6F-4CB2-B9B1-C291C8F64A83}"/>
    <cellStyle name="Input 3 2 2 3 2 2 6" xfId="16333" xr:uid="{B68416DD-71C5-4651-A47C-58C2612605CC}"/>
    <cellStyle name="Input 3 2 2 3 2 2 7" xfId="17862" xr:uid="{477E6B7A-5E29-457C-B52D-77620287BCB5}"/>
    <cellStyle name="Input 3 2 2 3 2 2 8" xfId="19170" xr:uid="{CEA42E58-6632-498F-AA6E-C18834FE0709}"/>
    <cellStyle name="Input 3 2 2 3 2 2 9" xfId="18339" xr:uid="{72FDECFA-AE53-418F-B625-88874028531F}"/>
    <cellStyle name="Input 3 2 2 3 2 3" xfId="6668" xr:uid="{00000000-0005-0000-0000-000095060000}"/>
    <cellStyle name="Input 3 2 2 3 2 4" xfId="10398" xr:uid="{E3494140-60E2-437B-BC96-BCBEBBB82C79}"/>
    <cellStyle name="Input 3 2 2 3 2 5" xfId="7736" xr:uid="{B9AFC3AD-DEA0-4DF9-BE80-01C30F2BAE3B}"/>
    <cellStyle name="Input 3 2 2 3 2 6" xfId="8113" xr:uid="{37D072C5-33B2-43D1-953F-D9403FE6321C}"/>
    <cellStyle name="Input 3 2 2 3 2 7" xfId="15002" xr:uid="{6DCA14C3-F9EE-438B-B392-D6589871A7BD}"/>
    <cellStyle name="Input 3 2 2 3 2 8" xfId="16538" xr:uid="{BCFD8DF5-7218-4038-BE6B-73D821AEC499}"/>
    <cellStyle name="Input 3 2 2 3 2 9" xfId="18060" xr:uid="{4D631882-BD29-437D-B33F-07C1E74B54C0}"/>
    <cellStyle name="Input 3 2 2 3 3" xfId="5315" xr:uid="{00000000-0005-0000-0000-000097060000}"/>
    <cellStyle name="Input 3 2 2 3 3 2" xfId="7100" xr:uid="{00000000-0005-0000-0000-000097060000}"/>
    <cellStyle name="Input 3 2 2 3 3 3" xfId="11450" xr:uid="{CCB7522F-B968-4B50-BE37-C1244D3B7607}"/>
    <cellStyle name="Input 3 2 2 3 3 4" xfId="12854" xr:uid="{C22E40AB-38B4-4EC9-B6F5-5F79B9E05761}"/>
    <cellStyle name="Input 3 2 2 3 3 5" xfId="13843" xr:uid="{AA43169A-3328-4357-B44B-F310401C1B2E}"/>
    <cellStyle name="Input 3 2 2 3 3 6" xfId="15868" xr:uid="{78062D4C-8C60-4A9B-9411-0FA99CCCA17E}"/>
    <cellStyle name="Input 3 2 2 3 3 7" xfId="17397" xr:uid="{F87E500B-2E8D-4C73-8E1A-98F6F22950AA}"/>
    <cellStyle name="Input 3 2 2 3 3 8" xfId="18705" xr:uid="{18EEB82F-4409-4F25-BD21-4CBB73765CF8}"/>
    <cellStyle name="Input 3 2 2 3 3 9" xfId="13938" xr:uid="{ECBC5630-E15D-468F-A5AF-FA07E2D91BCF}"/>
    <cellStyle name="Input 3 2 2 3 4" xfId="6207" xr:uid="{00000000-0005-0000-0000-000094060000}"/>
    <cellStyle name="Input 3 2 2 3 5" xfId="9830" xr:uid="{228295CA-BE15-426A-A98D-38CF93EA9F17}"/>
    <cellStyle name="Input 3 2 2 3 6" xfId="7904" xr:uid="{239EABD0-A0C8-45B2-BBB4-7FBF6EF6F543}"/>
    <cellStyle name="Input 3 2 2 3 7" xfId="9195" xr:uid="{41195C16-30E0-43BB-A07A-B31B7BA9AD21}"/>
    <cellStyle name="Input 3 2 2 3 8" xfId="14273" xr:uid="{4DFE4BEA-D506-4EC7-B1C5-BEB63B0206D9}"/>
    <cellStyle name="Input 3 2 2 3 9" xfId="12292" xr:uid="{5BE862C4-F3AB-489B-9138-BB20871F1B22}"/>
    <cellStyle name="Input 3 2 2 4" xfId="3882" xr:uid="{00000000-0005-0000-0000-000098060000}"/>
    <cellStyle name="Input 3 2 2 4 10" xfId="19517" xr:uid="{2B15ACC8-5061-4008-B49D-0BA8E56DCB10}"/>
    <cellStyle name="Input 3 2 2 4 2" xfId="5520" xr:uid="{00000000-0005-0000-0000-000099060000}"/>
    <cellStyle name="Input 3 2 2 4 2 2" xfId="7305" xr:uid="{00000000-0005-0000-0000-000099060000}"/>
    <cellStyle name="Input 3 2 2 4 2 3" xfId="11655" xr:uid="{DABFB613-DBDD-42DF-BDAF-D42BBDDAE2F1}"/>
    <cellStyle name="Input 3 2 2 4 2 4" xfId="13059" xr:uid="{D3DE3A23-4D89-4E5F-A036-D792E663F5B6}"/>
    <cellStyle name="Input 3 2 2 4 2 5" xfId="14423" xr:uid="{2120D119-A8F6-4534-84CC-3CDC5AC2BA50}"/>
    <cellStyle name="Input 3 2 2 4 2 6" xfId="16073" xr:uid="{5DD01725-5020-49FA-BDF8-7331B8BDB186}"/>
    <cellStyle name="Input 3 2 2 4 2 7" xfId="17602" xr:uid="{0646F5B4-5695-46C2-A110-ABCF46D5DDE7}"/>
    <cellStyle name="Input 3 2 2 4 2 8" xfId="18910" xr:uid="{80D8F583-3EFA-40F1-889C-11E18CCAA47C}"/>
    <cellStyle name="Input 3 2 2 4 2 9" xfId="18243" xr:uid="{CDC5F5AD-4395-44A0-96F2-1B2A2A991E04}"/>
    <cellStyle name="Input 3 2 2 4 3" xfId="6412" xr:uid="{00000000-0005-0000-0000-000098060000}"/>
    <cellStyle name="Input 3 2 2 4 4" xfId="10090" xr:uid="{0E14FF63-6099-450B-B6F8-76F48037E188}"/>
    <cellStyle name="Input 3 2 2 4 5" xfId="10607" xr:uid="{754E3B16-4BF9-4C88-9A9C-07F1CC83BCD4}"/>
    <cellStyle name="Input 3 2 2 4 6" xfId="13687" xr:uid="{D77F8B8D-E28A-4D72-AA33-C619185CED7B}"/>
    <cellStyle name="Input 3 2 2 4 7" xfId="13905" xr:uid="{76357589-98CB-4D1D-BF03-D7679257600B}"/>
    <cellStyle name="Input 3 2 2 4 8" xfId="15130" xr:uid="{3A08E00D-7C3D-4D09-8597-145D0E6CAE61}"/>
    <cellStyle name="Input 3 2 2 4 9" xfId="8787" xr:uid="{126E9ECF-EC99-40DF-8810-529E9B1F55C8}"/>
    <cellStyle name="Input 3 2 2 5" xfId="5064" xr:uid="{00000000-0005-0000-0000-00009A060000}"/>
    <cellStyle name="Input 3 2 2 5 2" xfId="6849" xr:uid="{00000000-0005-0000-0000-00009A060000}"/>
    <cellStyle name="Input 3 2 2 5 3" xfId="11199" xr:uid="{182F0AE0-2AA2-4D72-96FE-A71A154DE64E}"/>
    <cellStyle name="Input 3 2 2 5 4" xfId="12603" xr:uid="{ABCE7943-35A5-4030-A314-D022E49A2095}"/>
    <cellStyle name="Input 3 2 2 5 5" xfId="9483" xr:uid="{C22700CA-4718-4314-82BA-171288C5A01F}"/>
    <cellStyle name="Input 3 2 2 5 6" xfId="15617" xr:uid="{9113CA6E-DB3E-49A7-A81F-A4C7E92D15D9}"/>
    <cellStyle name="Input 3 2 2 5 7" xfId="17146" xr:uid="{0940B49F-31AF-45AD-B3C3-A54F39BD4541}"/>
    <cellStyle name="Input 3 2 2 5 8" xfId="18454" xr:uid="{A9B429ED-B1FC-4633-B4D7-E4C35731CA77}"/>
    <cellStyle name="Input 3 2 2 5 9" xfId="18253" xr:uid="{8CA33FEF-4FDF-46E7-8776-D64FB3B91C0A}"/>
    <cellStyle name="Input 3 2 2 6" xfId="5957" xr:uid="{00000000-0005-0000-0000-000089060000}"/>
    <cellStyle name="Input 3 2 2 7" xfId="9519" xr:uid="{46550FD8-6E17-483E-AA01-1611860DD333}"/>
    <cellStyle name="Input 3 2 2 8" xfId="9402" xr:uid="{C8E06442-72C0-41D2-B60C-058D766533B4}"/>
    <cellStyle name="Input 3 2 2 9" xfId="9466" xr:uid="{83B788F2-95B8-4DDD-BA6A-CB17B6A2AAD7}"/>
    <cellStyle name="Input 3 2 3" xfId="3286" xr:uid="{00000000-0005-0000-0000-00009B060000}"/>
    <cellStyle name="Input 3 2 3 10" xfId="12251" xr:uid="{BF982561-E10F-49F3-96D1-331158DCD219}"/>
    <cellStyle name="Input 3 2 3 11" xfId="8760" xr:uid="{2D57F0A1-7A98-4E2F-9603-D0AA58D500B7}"/>
    <cellStyle name="Input 3 2 3 12" xfId="16639" xr:uid="{0F42F350-48EA-45B4-84EB-396DD2DB607E}"/>
    <cellStyle name="Input 3 2 3 13" xfId="19631" xr:uid="{BFC0B1E0-1837-45E2-933D-4C53F4690008}"/>
    <cellStyle name="Input 3 2 3 2" xfId="3370" xr:uid="{00000000-0005-0000-0000-00009C060000}"/>
    <cellStyle name="Input 3 2 3 2 10" xfId="13634" xr:uid="{35270D0D-2C06-4880-B9F5-3C24CD192AF0}"/>
    <cellStyle name="Input 3 2 3 2 11" xfId="15437" xr:uid="{2A005C4A-CA5E-46FD-8F3D-C2BAB54C99F2}"/>
    <cellStyle name="Input 3 2 3 2 12" xfId="13717" xr:uid="{6A5183C4-2A02-4137-9AD8-F241A0A7710E}"/>
    <cellStyle name="Input 3 2 3 2 13" xfId="8913" xr:uid="{13BD93D3-2208-4A8C-8964-2053709DB868}"/>
    <cellStyle name="Input 3 2 3 2 2" xfId="3610" xr:uid="{00000000-0005-0000-0000-00009D060000}"/>
    <cellStyle name="Input 3 2 3 2 2 10" xfId="12130" xr:uid="{8D5360B1-3F78-475C-897B-653EA72CC44E}"/>
    <cellStyle name="Input 3 2 3 2 2 11" xfId="19422" xr:uid="{26EAB34E-156D-46C7-8C78-3385D25EEEEC}"/>
    <cellStyle name="Input 3 2 3 2 2 2" xfId="4208" xr:uid="{00000000-0005-0000-0000-00009E060000}"/>
    <cellStyle name="Input 3 2 3 2 2 2 10" xfId="19559" xr:uid="{3212FCF7-B183-4C43-9FE3-99FF5C002104}"/>
    <cellStyle name="Input 3 2 3 2 2 2 2" xfId="5783" xr:uid="{00000000-0005-0000-0000-00009F060000}"/>
    <cellStyle name="Input 3 2 3 2 2 2 2 2" xfId="7568" xr:uid="{00000000-0005-0000-0000-00009F060000}"/>
    <cellStyle name="Input 3 2 3 2 2 2 2 3" xfId="11918" xr:uid="{9A929717-FF29-43B5-B65E-D51340F5B0EC}"/>
    <cellStyle name="Input 3 2 3 2 2 2 2 4" xfId="13322" xr:uid="{46E91E95-9452-407E-A8B7-D8F69CBDA612}"/>
    <cellStyle name="Input 3 2 3 2 2 2 2 5" xfId="13927" xr:uid="{6FC53E11-9D5D-451E-820E-C445255000BA}"/>
    <cellStyle name="Input 3 2 3 2 2 2 2 6" xfId="16336" xr:uid="{E84BF5CA-2C1D-47E4-B91E-6D9A2F5A0AF5}"/>
    <cellStyle name="Input 3 2 3 2 2 2 2 7" xfId="17865" xr:uid="{57D941EA-98E2-42F9-83CF-6AD9B457DB66}"/>
    <cellStyle name="Input 3 2 3 2 2 2 2 8" xfId="19173" xr:uid="{9265EF00-9458-457C-952F-6C67619E6BBC}"/>
    <cellStyle name="Input 3 2 3 2 2 2 2 9" xfId="19320" xr:uid="{3BA50656-2D93-4C7C-B8AF-6E6B5B07C98B}"/>
    <cellStyle name="Input 3 2 3 2 2 2 3" xfId="6671" xr:uid="{00000000-0005-0000-0000-00009E060000}"/>
    <cellStyle name="Input 3 2 3 2 2 2 4" xfId="10401" xr:uid="{73D2A6C1-EF1D-4DF4-B62C-157648E37733}"/>
    <cellStyle name="Input 3 2 3 2 2 2 5" xfId="7733" xr:uid="{49E24311-BB71-425F-9712-B3D4E5CA818B}"/>
    <cellStyle name="Input 3 2 3 2 2 2 6" xfId="12178" xr:uid="{CFB7C963-1230-4402-A840-1C0EA4883216}"/>
    <cellStyle name="Input 3 2 3 2 2 2 7" xfId="15005" xr:uid="{AB3568A8-5997-434C-9C0B-8A99D05DBEB8}"/>
    <cellStyle name="Input 3 2 3 2 2 2 8" xfId="16541" xr:uid="{05769C54-7937-4EC3-BE27-82D76C0007E7}"/>
    <cellStyle name="Input 3 2 3 2 2 2 9" xfId="18063" xr:uid="{0945FB10-81BC-4935-A625-E2C597A687F5}"/>
    <cellStyle name="Input 3 2 3 2 2 3" xfId="5318" xr:uid="{00000000-0005-0000-0000-0000A0060000}"/>
    <cellStyle name="Input 3 2 3 2 2 3 2" xfId="7103" xr:uid="{00000000-0005-0000-0000-0000A0060000}"/>
    <cellStyle name="Input 3 2 3 2 2 3 3" xfId="11453" xr:uid="{907ADB74-6202-4BD0-910C-72DC4EB287F9}"/>
    <cellStyle name="Input 3 2 3 2 2 3 4" xfId="12857" xr:uid="{76BF13C1-8868-4672-8B26-A8E0FE8F24C9}"/>
    <cellStyle name="Input 3 2 3 2 2 3 5" xfId="13661" xr:uid="{78252F48-7F18-465B-AFA8-2416A4B7134A}"/>
    <cellStyle name="Input 3 2 3 2 2 3 6" xfId="15871" xr:uid="{59D193DD-4289-4785-B63C-6D81A084636B}"/>
    <cellStyle name="Input 3 2 3 2 2 3 7" xfId="17400" xr:uid="{CFFDB6CB-DF4E-4AC3-86B8-1EF12499206E}"/>
    <cellStyle name="Input 3 2 3 2 2 3 8" xfId="18708" xr:uid="{3BB1A2DC-467C-4C46-815D-50EE3BD2CBDF}"/>
    <cellStyle name="Input 3 2 3 2 2 3 9" xfId="13628" xr:uid="{59D0E301-7C2E-497E-B351-06DF586CD3BB}"/>
    <cellStyle name="Input 3 2 3 2 2 4" xfId="6210" xr:uid="{00000000-0005-0000-0000-00009D060000}"/>
    <cellStyle name="Input 3 2 3 2 2 5" xfId="9833" xr:uid="{889DC50C-A942-4444-BF41-53399A09C36F}"/>
    <cellStyle name="Input 3 2 3 2 2 6" xfId="10714" xr:uid="{4DFB295B-95AB-449E-B6CF-2D411EF3975F}"/>
    <cellStyle name="Input 3 2 3 2 2 7" xfId="13685" xr:uid="{65FFFA70-55D0-4768-9C07-F716E0B518BA}"/>
    <cellStyle name="Input 3 2 3 2 2 8" xfId="13475" xr:uid="{C5D32555-ABFF-492B-A837-C97DA3A48AD5}"/>
    <cellStyle name="Input 3 2 3 2 2 9" xfId="12314" xr:uid="{8B8FBAEF-7927-400E-935B-1C259464A474}"/>
    <cellStyle name="Input 3 2 3 2 3" xfId="3798" xr:uid="{00000000-0005-0000-0000-0000A1060000}"/>
    <cellStyle name="Input 3 2 3 2 3 10" xfId="19663" xr:uid="{A4275661-531C-462C-8DF8-ADFCC75910DB}"/>
    <cellStyle name="Input 3 2 3 2 3 2" xfId="5464" xr:uid="{00000000-0005-0000-0000-0000A2060000}"/>
    <cellStyle name="Input 3 2 3 2 3 2 2" xfId="7249" xr:uid="{00000000-0005-0000-0000-0000A2060000}"/>
    <cellStyle name="Input 3 2 3 2 3 2 3" xfId="11599" xr:uid="{56452049-A4C1-4984-8855-BE0F32844679}"/>
    <cellStyle name="Input 3 2 3 2 3 2 4" xfId="13003" xr:uid="{6158E460-723A-45F7-99D0-C9D022D4ABD5}"/>
    <cellStyle name="Input 3 2 3 2 3 2 5" xfId="13670" xr:uid="{100F2876-E860-482B-8749-1635A904E944}"/>
    <cellStyle name="Input 3 2 3 2 3 2 6" xfId="16017" xr:uid="{A43C99FF-0571-43C7-80AC-F06DC22E6D78}"/>
    <cellStyle name="Input 3 2 3 2 3 2 7" xfId="17546" xr:uid="{BA121610-705F-4A84-B8A4-CA6596999EE8}"/>
    <cellStyle name="Input 3 2 3 2 3 2 8" xfId="18854" xr:uid="{D637EC56-0824-4EC4-8F35-68C2A90CF3E8}"/>
    <cellStyle name="Input 3 2 3 2 3 2 9" xfId="19437" xr:uid="{55262997-0FA6-4895-B759-331654529F75}"/>
    <cellStyle name="Input 3 2 3 2 3 3" xfId="6356" xr:uid="{00000000-0005-0000-0000-0000A1060000}"/>
    <cellStyle name="Input 3 2 3 2 3 4" xfId="10008" xr:uid="{6AC61577-12B5-47BF-8568-2429CA303FD0}"/>
    <cellStyle name="Input 3 2 3 2 3 5" xfId="9369" xr:uid="{FE822EDE-DBA3-49F7-B09A-8B3798C94A46}"/>
    <cellStyle name="Input 3 2 3 2 3 6" xfId="12416" xr:uid="{A119D5C9-3E4E-4036-849C-9B8FB99812E6}"/>
    <cellStyle name="Input 3 2 3 2 3 7" xfId="12497" xr:uid="{0CA43CAB-517A-4308-B15A-64F2A9A00BCB}"/>
    <cellStyle name="Input 3 2 3 2 3 8" xfId="9230" xr:uid="{B2AE922B-8FFA-491D-97BD-2D2E5D8DDA92}"/>
    <cellStyle name="Input 3 2 3 2 3 9" xfId="17008" xr:uid="{24F5B769-185B-41B2-ADE1-0DE5A2FEE301}"/>
    <cellStyle name="Input 3 2 3 2 4" xfId="3975" xr:uid="{00000000-0005-0000-0000-0000A3060000}"/>
    <cellStyle name="Input 3 2 3 2 4 10" xfId="19654" xr:uid="{0BB4841F-C83C-4AAD-A3DD-70E6DFF8F701}"/>
    <cellStyle name="Input 3 2 3 2 4 2" xfId="5599" xr:uid="{00000000-0005-0000-0000-0000A4060000}"/>
    <cellStyle name="Input 3 2 3 2 4 2 2" xfId="7384" xr:uid="{00000000-0005-0000-0000-0000A4060000}"/>
    <cellStyle name="Input 3 2 3 2 4 2 3" xfId="11734" xr:uid="{14862602-111B-4CA3-A387-7E39F44DF712}"/>
    <cellStyle name="Input 3 2 3 2 4 2 4" xfId="13138" xr:uid="{7F7604D9-F97C-4395-9573-09781AD0027D}"/>
    <cellStyle name="Input 3 2 3 2 4 2 5" xfId="10485" xr:uid="{476729CF-D602-4D94-B47A-39A593D35380}"/>
    <cellStyle name="Input 3 2 3 2 4 2 6" xfId="16152" xr:uid="{E96FD758-E066-461B-84E2-1DEA7EDCBC80}"/>
    <cellStyle name="Input 3 2 3 2 4 2 7" xfId="17681" xr:uid="{A67F8509-77FE-44D3-925F-8DC169B78BD9}"/>
    <cellStyle name="Input 3 2 3 2 4 2 8" xfId="18989" xr:uid="{8697D38C-8B79-4086-A763-74F00A9E0BF0}"/>
    <cellStyle name="Input 3 2 3 2 4 2 9" xfId="16991" xr:uid="{5DC0EE4D-82B1-4402-BA8A-8AE47B02929D}"/>
    <cellStyle name="Input 3 2 3 2 4 3" xfId="6489" xr:uid="{00000000-0005-0000-0000-0000A3060000}"/>
    <cellStyle name="Input 3 2 3 2 4 4" xfId="10181" xr:uid="{22C8C864-8CBD-41F6-83C1-39AFBF28AC89}"/>
    <cellStyle name="Input 3 2 3 2 4 5" xfId="10736" xr:uid="{2F77920C-5930-4AB4-8D73-744F4446B60B}"/>
    <cellStyle name="Input 3 2 3 2 4 6" xfId="8694" xr:uid="{8244596F-412A-4389-A6FD-F741CAA2DC67}"/>
    <cellStyle name="Input 3 2 3 2 4 7" xfId="14673" xr:uid="{6D3B913B-019F-4025-850C-137FD8FBC967}"/>
    <cellStyle name="Input 3 2 3 2 4 8" xfId="14891" xr:uid="{2A6DC26C-FFC1-4674-AA17-06FCCBA4EF32}"/>
    <cellStyle name="Input 3 2 3 2 4 9" xfId="16441" xr:uid="{635D2337-B3C5-47B4-BECB-003F9891457A}"/>
    <cellStyle name="Input 3 2 3 2 5" xfId="5135" xr:uid="{00000000-0005-0000-0000-0000A5060000}"/>
    <cellStyle name="Input 3 2 3 2 5 2" xfId="6920" xr:uid="{00000000-0005-0000-0000-0000A5060000}"/>
    <cellStyle name="Input 3 2 3 2 5 3" xfId="11270" xr:uid="{696DDFDF-043E-4E66-B744-88306E00847E}"/>
    <cellStyle name="Input 3 2 3 2 5 4" xfId="12674" xr:uid="{EA780779-A83D-4E9E-A25D-0B282656AD13}"/>
    <cellStyle name="Input 3 2 3 2 5 5" xfId="14855" xr:uid="{3F81D47D-F542-4BC0-98EB-E1D22EA2AF25}"/>
    <cellStyle name="Input 3 2 3 2 5 6" xfId="15688" xr:uid="{19F8E5D3-69DD-4863-8472-9AA03AD8C511}"/>
    <cellStyle name="Input 3 2 3 2 5 7" xfId="17217" xr:uid="{B2B773D2-51F7-471A-948E-74269C798AA5}"/>
    <cellStyle name="Input 3 2 3 2 5 8" xfId="18525" xr:uid="{88E2A425-BC73-4C4E-9C89-F5EE2B823CD6}"/>
    <cellStyle name="Input 3 2 3 2 5 9" xfId="20014" xr:uid="{ED2D9721-0E3E-4346-980B-BAA7718C2420}"/>
    <cellStyle name="Input 3 2 3 2 6" xfId="6028" xr:uid="{00000000-0005-0000-0000-00009C060000}"/>
    <cellStyle name="Input 3 2 3 2 7" xfId="9602" xr:uid="{9402D059-4282-4BD4-A4A8-BA5668165C57}"/>
    <cellStyle name="Input 3 2 3 2 8" xfId="7999" xr:uid="{26657BF4-4E8B-4CA3-9C41-194FF66CCA2A}"/>
    <cellStyle name="Input 3 2 3 2 9" xfId="8530" xr:uid="{BFAD5B65-7DE0-425F-8D74-AFD73A0C0361}"/>
    <cellStyle name="Input 3 2 3 3" xfId="3609" xr:uid="{00000000-0005-0000-0000-0000A6060000}"/>
    <cellStyle name="Input 3 2 3 3 10" xfId="14428" xr:uid="{EB07E352-D3C4-4AF8-810C-3253CB696EED}"/>
    <cellStyle name="Input 3 2 3 3 11" xfId="19380" xr:uid="{2371A668-B4BC-4336-98E5-9721EEDF9139}"/>
    <cellStyle name="Input 3 2 3 3 2" xfId="4207" xr:uid="{00000000-0005-0000-0000-0000A7060000}"/>
    <cellStyle name="Input 3 2 3 3 2 10" xfId="13535" xr:uid="{A8903322-B28A-4CDB-8F5C-069C24AD7DB4}"/>
    <cellStyle name="Input 3 2 3 3 2 2" xfId="5782" xr:uid="{00000000-0005-0000-0000-0000A8060000}"/>
    <cellStyle name="Input 3 2 3 3 2 2 2" xfId="7567" xr:uid="{00000000-0005-0000-0000-0000A8060000}"/>
    <cellStyle name="Input 3 2 3 3 2 2 3" xfId="11917" xr:uid="{D6D9FC4C-C2FC-4C1B-AB16-842FDF710A28}"/>
    <cellStyle name="Input 3 2 3 3 2 2 4" xfId="13321" xr:uid="{EC18B6B8-C3B7-4BBA-8C0A-7EB66E04C16C}"/>
    <cellStyle name="Input 3 2 3 3 2 2 5" xfId="13741" xr:uid="{D3891944-AE35-4E10-9FC6-6A68F9CEC2EF}"/>
    <cellStyle name="Input 3 2 3 3 2 2 6" xfId="16335" xr:uid="{26F9A72D-BAD8-483F-8D04-7996B94E0926}"/>
    <cellStyle name="Input 3 2 3 3 2 2 7" xfId="17864" xr:uid="{0622F4AC-B006-47AD-9873-FBE1B67AECE9}"/>
    <cellStyle name="Input 3 2 3 3 2 2 8" xfId="19172" xr:uid="{94184CEA-AE82-431B-9EEC-9906EFB2EDCC}"/>
    <cellStyle name="Input 3 2 3 3 2 2 9" xfId="19835" xr:uid="{A90266F8-9A74-4C8F-A6C0-166D9D7E326D}"/>
    <cellStyle name="Input 3 2 3 3 2 3" xfId="6670" xr:uid="{00000000-0005-0000-0000-0000A7060000}"/>
    <cellStyle name="Input 3 2 3 3 2 4" xfId="10400" xr:uid="{684E7659-D256-4D30-9AF9-6543272C7993}"/>
    <cellStyle name="Input 3 2 3 3 2 5" xfId="7734" xr:uid="{700C0296-3B94-4D93-BF16-56FE423A46A0}"/>
    <cellStyle name="Input 3 2 3 3 2 6" xfId="13932" xr:uid="{57AEC8E1-4BF0-45D6-BA22-0F21E61AE7EB}"/>
    <cellStyle name="Input 3 2 3 3 2 7" xfId="15004" xr:uid="{39A7441F-F51A-406F-A750-B3421E85111D}"/>
    <cellStyle name="Input 3 2 3 3 2 8" xfId="16540" xr:uid="{F4F47BB9-7671-4D4A-8F97-2EA723CCC24F}"/>
    <cellStyle name="Input 3 2 3 3 2 9" xfId="18062" xr:uid="{5B053FA7-6EE1-46FD-911C-B72EEFB19D75}"/>
    <cellStyle name="Input 3 2 3 3 3" xfId="5317" xr:uid="{00000000-0005-0000-0000-0000A9060000}"/>
    <cellStyle name="Input 3 2 3 3 3 2" xfId="7102" xr:uid="{00000000-0005-0000-0000-0000A9060000}"/>
    <cellStyle name="Input 3 2 3 3 3 3" xfId="11452" xr:uid="{459C5948-3741-43F4-990C-B90557302295}"/>
    <cellStyle name="Input 3 2 3 3 3 4" xfId="12856" xr:uid="{786783B0-08DB-46A2-9E76-BA19203775FA}"/>
    <cellStyle name="Input 3 2 3 3 3 5" xfId="14141" xr:uid="{9D7D23BC-444F-42BF-8E50-2A9F04668EC9}"/>
    <cellStyle name="Input 3 2 3 3 3 6" xfId="15870" xr:uid="{5A818434-B687-4647-92D4-67DA6F899E04}"/>
    <cellStyle name="Input 3 2 3 3 3 7" xfId="17399" xr:uid="{8896BCAE-9A34-4A36-98D7-7177C19F68C5}"/>
    <cellStyle name="Input 3 2 3 3 3 8" xfId="18707" xr:uid="{4FE3A339-FDCC-4939-AB82-EF6EBCEB2D7B}"/>
    <cellStyle name="Input 3 2 3 3 3 9" xfId="19428" xr:uid="{E8BF9BB7-7FB5-4F79-A39F-081380858A2F}"/>
    <cellStyle name="Input 3 2 3 3 4" xfId="6209" xr:uid="{00000000-0005-0000-0000-0000A6060000}"/>
    <cellStyle name="Input 3 2 3 3 5" xfId="9832" xr:uid="{570E1023-6A4A-4320-B766-9475CE6DCA7D}"/>
    <cellStyle name="Input 3 2 3 3 6" xfId="9658" xr:uid="{901FB228-6B03-4F3C-B5D0-56AE64181D09}"/>
    <cellStyle name="Input 3 2 3 3 7" xfId="9000" xr:uid="{2618FB88-A431-41A9-A7B8-0804F27482B9}"/>
    <cellStyle name="Input 3 2 3 3 8" xfId="10704" xr:uid="{E51579FD-B59A-4F05-AB83-B791DD2477C1}"/>
    <cellStyle name="Input 3 2 3 3 9" xfId="9558" xr:uid="{BCA80885-D92B-45D4-8992-AF1264E96396}"/>
    <cellStyle name="Input 3 2 3 4" xfId="3883" xr:uid="{00000000-0005-0000-0000-0000AA060000}"/>
    <cellStyle name="Input 3 2 3 4 10" xfId="18187" xr:uid="{ED373BA9-1E85-4C93-A7E4-EC3B45769417}"/>
    <cellStyle name="Input 3 2 3 4 2" xfId="5521" xr:uid="{00000000-0005-0000-0000-0000AB060000}"/>
    <cellStyle name="Input 3 2 3 4 2 2" xfId="7306" xr:uid="{00000000-0005-0000-0000-0000AB060000}"/>
    <cellStyle name="Input 3 2 3 4 2 3" xfId="11656" xr:uid="{1736F6C0-E5CD-4CC2-9BB6-B34ECF8022D9}"/>
    <cellStyle name="Input 3 2 3 4 2 4" xfId="13060" xr:uid="{5C1B7356-B9B1-4F9A-A03E-3CAE0B938C90}"/>
    <cellStyle name="Input 3 2 3 4 2 5" xfId="11012" xr:uid="{F2AA28B0-F7F0-47C6-A8CB-A93BE982006F}"/>
    <cellStyle name="Input 3 2 3 4 2 6" xfId="16074" xr:uid="{F0D103D0-36EF-417F-9564-CC839C448EEF}"/>
    <cellStyle name="Input 3 2 3 4 2 7" xfId="17603" xr:uid="{97CB8396-2E9B-4CDE-9F4A-106A951AB997}"/>
    <cellStyle name="Input 3 2 3 4 2 8" xfId="18911" xr:uid="{FAD6AA11-5607-4946-9217-E823186A4367}"/>
    <cellStyle name="Input 3 2 3 4 2 9" xfId="15319" xr:uid="{D29BFF3B-4506-4AB3-A7FB-F66B6EEA3D60}"/>
    <cellStyle name="Input 3 2 3 4 3" xfId="6413" xr:uid="{00000000-0005-0000-0000-0000AA060000}"/>
    <cellStyle name="Input 3 2 3 4 4" xfId="10091" xr:uid="{08B67DCD-B866-4E30-A0E7-7402B61D0C72}"/>
    <cellStyle name="Input 3 2 3 4 5" xfId="9995" xr:uid="{00A1B177-E7A2-4271-B761-1DF0C5D09CA7}"/>
    <cellStyle name="Input 3 2 3 4 6" xfId="9542" xr:uid="{930A243B-08E9-4E44-A197-8DA2A1AD2F3F}"/>
    <cellStyle name="Input 3 2 3 4 7" xfId="14256" xr:uid="{135D6EEF-0C9C-4916-AB05-A476E24B77D2}"/>
    <cellStyle name="Input 3 2 3 4 8" xfId="15500" xr:uid="{A33BDF92-9B9C-4D81-9A74-1354DD0CF990}"/>
    <cellStyle name="Input 3 2 3 4 9" xfId="8788" xr:uid="{328C30F6-A3FE-4ADA-B88D-8D28713FD316}"/>
    <cellStyle name="Input 3 2 3 5" xfId="5065" xr:uid="{00000000-0005-0000-0000-0000AC060000}"/>
    <cellStyle name="Input 3 2 3 5 2" xfId="6850" xr:uid="{00000000-0005-0000-0000-0000AC060000}"/>
    <cellStyle name="Input 3 2 3 5 3" xfId="11200" xr:uid="{A81C344C-F9C8-4144-918E-A6E54A3E0FA4}"/>
    <cellStyle name="Input 3 2 3 5 4" xfId="12604" xr:uid="{8CF0D4F5-911E-48AF-B42D-8B6D02D8FBF7}"/>
    <cellStyle name="Input 3 2 3 5 5" xfId="14478" xr:uid="{F58AC12E-7405-4A47-8314-52832BAA6A6D}"/>
    <cellStyle name="Input 3 2 3 5 6" xfId="15618" xr:uid="{D93B3418-58C7-46DE-AC09-440BED7A80DF}"/>
    <cellStyle name="Input 3 2 3 5 7" xfId="17147" xr:uid="{6F75C649-50CE-4045-A81C-5331898CC8C6}"/>
    <cellStyle name="Input 3 2 3 5 8" xfId="18455" xr:uid="{814A3224-8E78-4526-AD90-6C66BBDC4159}"/>
    <cellStyle name="Input 3 2 3 5 9" xfId="19268" xr:uid="{599B4BF4-6FAC-4060-B604-DA909E94EBEA}"/>
    <cellStyle name="Input 3 2 3 6" xfId="5958" xr:uid="{00000000-0005-0000-0000-00009B060000}"/>
    <cellStyle name="Input 3 2 3 7" xfId="9520" xr:uid="{EE4198FF-6B9A-48C2-85C0-0744D89CB84F}"/>
    <cellStyle name="Input 3 2 3 8" xfId="7662" xr:uid="{6BB51BF7-4D8B-4909-B245-EB6E776E45F9}"/>
    <cellStyle name="Input 3 2 3 9" xfId="8329" xr:uid="{BA4B8088-3B0B-4764-89E0-E8D7874B2C88}"/>
    <cellStyle name="Input 3 2 4" xfId="3368" xr:uid="{00000000-0005-0000-0000-0000AD060000}"/>
    <cellStyle name="Input 3 2 4 10" xfId="9510" xr:uid="{B6305FC0-EEE5-4699-BB09-DB43F07190B4}"/>
    <cellStyle name="Input 3 2 4 11" xfId="15159" xr:uid="{A7571F9A-D3FA-41E7-9DAA-BB80308B4707}"/>
    <cellStyle name="Input 3 2 4 12" xfId="16882" xr:uid="{B2480F91-CCBF-471F-8522-A00EEA786C04}"/>
    <cellStyle name="Input 3 2 4 13" xfId="19605" xr:uid="{5C55AD39-07F3-4A5C-9F20-36F87009191E}"/>
    <cellStyle name="Input 3 2 4 2" xfId="3611" xr:uid="{00000000-0005-0000-0000-0000AE060000}"/>
    <cellStyle name="Input 3 2 4 2 10" xfId="9478" xr:uid="{8C4674F0-FBD6-4C21-8C50-1772DD0AA150}"/>
    <cellStyle name="Input 3 2 4 2 11" xfId="9901" xr:uid="{78BB40ED-2F07-4579-9BBA-CE308D61F2F0}"/>
    <cellStyle name="Input 3 2 4 2 2" xfId="4209" xr:uid="{00000000-0005-0000-0000-0000AF060000}"/>
    <cellStyle name="Input 3 2 4 2 2 10" xfId="8883" xr:uid="{CC52748D-2475-4101-AE8F-A74A6B4F8542}"/>
    <cellStyle name="Input 3 2 4 2 2 2" xfId="5784" xr:uid="{00000000-0005-0000-0000-0000B0060000}"/>
    <cellStyle name="Input 3 2 4 2 2 2 2" xfId="7569" xr:uid="{00000000-0005-0000-0000-0000B0060000}"/>
    <cellStyle name="Input 3 2 4 2 2 2 3" xfId="11919" xr:uid="{3C2CEAC7-D834-43CB-9FCE-F301D871DC1B}"/>
    <cellStyle name="Input 3 2 4 2 2 2 4" xfId="13323" xr:uid="{7626E4AE-3061-4E92-A360-B670D2070EE8}"/>
    <cellStyle name="Input 3 2 4 2 2 2 5" xfId="14080" xr:uid="{CE8F2A0C-146A-45C7-9EDD-58ECFD13654A}"/>
    <cellStyle name="Input 3 2 4 2 2 2 6" xfId="16337" xr:uid="{4DB8D845-31D4-4BC8-BA5E-DF9F68FF4772}"/>
    <cellStyle name="Input 3 2 4 2 2 2 7" xfId="17866" xr:uid="{65D22562-BCE8-4F99-91E8-AA0273430828}"/>
    <cellStyle name="Input 3 2 4 2 2 2 8" xfId="19174" xr:uid="{B5DD768C-6B07-4F09-9182-4A5DDDDF1C99}"/>
    <cellStyle name="Input 3 2 4 2 2 2 9" xfId="14424" xr:uid="{4EE16405-CE9F-484E-B8D0-B7E5DEC7AF0A}"/>
    <cellStyle name="Input 3 2 4 2 2 3" xfId="6672" xr:uid="{00000000-0005-0000-0000-0000AF060000}"/>
    <cellStyle name="Input 3 2 4 2 2 4" xfId="10402" xr:uid="{100483FE-287D-4E4F-81D8-F06B14B64829}"/>
    <cellStyle name="Input 3 2 4 2 2 5" xfId="7732" xr:uid="{5BC80B7B-E624-4F90-A9A3-1B0B892A6EAB}"/>
    <cellStyle name="Input 3 2 4 2 2 6" xfId="13880" xr:uid="{71116180-FCF7-4FB7-971D-A8063478A9AE}"/>
    <cellStyle name="Input 3 2 4 2 2 7" xfId="15006" xr:uid="{B4E5AB0B-6524-447D-BB58-EEBBD16825EA}"/>
    <cellStyle name="Input 3 2 4 2 2 8" xfId="16542" xr:uid="{13BBA7CD-B3E8-4BEB-97E9-9CC41889924B}"/>
    <cellStyle name="Input 3 2 4 2 2 9" xfId="18064" xr:uid="{F87E7AA5-8520-422F-A718-1B761693D05E}"/>
    <cellStyle name="Input 3 2 4 2 3" xfId="5319" xr:uid="{00000000-0005-0000-0000-0000B1060000}"/>
    <cellStyle name="Input 3 2 4 2 3 2" xfId="7104" xr:uid="{00000000-0005-0000-0000-0000B1060000}"/>
    <cellStyle name="Input 3 2 4 2 3 3" xfId="11454" xr:uid="{8F6620DC-B84A-4EC3-BA9D-B343561E5648}"/>
    <cellStyle name="Input 3 2 4 2 3 4" xfId="12858" xr:uid="{035936D5-92C8-45B3-A2C1-CBEC0705C442}"/>
    <cellStyle name="Input 3 2 4 2 3 5" xfId="13957" xr:uid="{C137DD91-89B9-42A0-9D25-F162AC5A9283}"/>
    <cellStyle name="Input 3 2 4 2 3 6" xfId="15872" xr:uid="{B7231563-31B7-48E9-8195-FE0F0D60A3D8}"/>
    <cellStyle name="Input 3 2 4 2 3 7" xfId="17401" xr:uid="{AD096720-5631-4F70-B328-871FF4940CF3}"/>
    <cellStyle name="Input 3 2 4 2 3 8" xfId="18709" xr:uid="{D0E7AA63-24F6-4A71-ACCF-7E67E50B43E7}"/>
    <cellStyle name="Input 3 2 4 2 3 9" xfId="9644" xr:uid="{727108C6-1A20-4A30-8B31-CF985B62C07F}"/>
    <cellStyle name="Input 3 2 4 2 4" xfId="6211" xr:uid="{00000000-0005-0000-0000-0000AE060000}"/>
    <cellStyle name="Input 3 2 4 2 5" xfId="9834" xr:uid="{F09C6F0F-FD18-4E6B-BCB7-F8E6EA806F70}"/>
    <cellStyle name="Input 3 2 4 2 6" xfId="10513" xr:uid="{9F9DC70A-F8DD-4816-A59D-1296F822AEFD}"/>
    <cellStyle name="Input 3 2 4 2 7" xfId="14877" xr:uid="{42206B70-1AA9-439D-A50B-2E9D8BD72F6A}"/>
    <cellStyle name="Input 3 2 4 2 8" xfId="9278" xr:uid="{70FA04B7-0B78-4E98-B734-457D6F6F788E}"/>
    <cellStyle name="Input 3 2 4 2 9" xfId="7945" xr:uid="{FDC2887E-7720-41D9-9D66-982B58CB795E}"/>
    <cellStyle name="Input 3 2 4 3" xfId="3796" xr:uid="{00000000-0005-0000-0000-0000B2060000}"/>
    <cellStyle name="Input 3 2 4 3 10" xfId="19406" xr:uid="{8594D2B7-FF67-485E-8D09-B3366C424D57}"/>
    <cellStyle name="Input 3 2 4 3 2" xfId="5462" xr:uid="{00000000-0005-0000-0000-0000B3060000}"/>
    <cellStyle name="Input 3 2 4 3 2 2" xfId="7247" xr:uid="{00000000-0005-0000-0000-0000B3060000}"/>
    <cellStyle name="Input 3 2 4 3 2 3" xfId="11597" xr:uid="{837235E1-AA8F-4D1F-96C9-FD764AE37722}"/>
    <cellStyle name="Input 3 2 4 3 2 4" xfId="13001" xr:uid="{9AF4F324-66FC-4033-86F5-A73D6FBA5F52}"/>
    <cellStyle name="Input 3 2 4 3 2 5" xfId="10188" xr:uid="{AF8A4F7B-4BE4-454E-9F8C-9EA3537E4BB4}"/>
    <cellStyle name="Input 3 2 4 3 2 6" xfId="16015" xr:uid="{5E6300BC-ED25-475E-8135-C9E8A6780649}"/>
    <cellStyle name="Input 3 2 4 3 2 7" xfId="17544" xr:uid="{5C7D0000-ABA3-4BE4-B278-CC0A150BACCC}"/>
    <cellStyle name="Input 3 2 4 3 2 8" xfId="18852" xr:uid="{B76B17EE-159F-44B2-A228-3B858910FA40}"/>
    <cellStyle name="Input 3 2 4 3 2 9" xfId="8864" xr:uid="{411EB68B-FB13-4DD0-A7AE-E3085F2DEC40}"/>
    <cellStyle name="Input 3 2 4 3 3" xfId="6354" xr:uid="{00000000-0005-0000-0000-0000B2060000}"/>
    <cellStyle name="Input 3 2 4 3 4" xfId="10006" xr:uid="{DE263AF4-F47F-4843-9794-5832D1EAA820}"/>
    <cellStyle name="Input 3 2 4 3 5" xfId="9479" xr:uid="{6622AFFA-4E88-4860-84FA-B118320E7B8E}"/>
    <cellStyle name="Input 3 2 4 3 6" xfId="12267" xr:uid="{AC85693B-FF8F-414E-A158-3AFBC93EFEFF}"/>
    <cellStyle name="Input 3 2 4 3 7" xfId="14535" xr:uid="{DF7E5941-D356-4197-B81C-17D18774F28F}"/>
    <cellStyle name="Input 3 2 4 3 8" xfId="15320" xr:uid="{ACAD70AE-0C7F-48C2-BB6B-B8DBB952D6A3}"/>
    <cellStyle name="Input 3 2 4 3 9" xfId="16789" xr:uid="{37CB1E95-5C7D-4C8A-97AF-B0957522CE7B}"/>
    <cellStyle name="Input 3 2 4 4" xfId="3973" xr:uid="{00000000-0005-0000-0000-0000B4060000}"/>
    <cellStyle name="Input 3 2 4 4 10" xfId="19458" xr:uid="{78EFE477-3C5E-4DBC-B39C-6E6DB8775D05}"/>
    <cellStyle name="Input 3 2 4 4 2" xfId="5597" xr:uid="{00000000-0005-0000-0000-0000B5060000}"/>
    <cellStyle name="Input 3 2 4 4 2 2" xfId="7382" xr:uid="{00000000-0005-0000-0000-0000B5060000}"/>
    <cellStyle name="Input 3 2 4 4 2 3" xfId="11732" xr:uid="{01E77E35-D159-4F19-ADC4-48DD13EDC81B}"/>
    <cellStyle name="Input 3 2 4 4 2 4" xfId="13136" xr:uid="{34B974EA-F67A-4B75-B63B-FB462BA6F9A8}"/>
    <cellStyle name="Input 3 2 4 4 2 5" xfId="8469" xr:uid="{58B4DDE3-A0FB-4735-AA1B-AFA195C6AA91}"/>
    <cellStyle name="Input 3 2 4 4 2 6" xfId="16150" xr:uid="{E5A76A78-256D-4940-B634-280FB381E46B}"/>
    <cellStyle name="Input 3 2 4 4 2 7" xfId="17679" xr:uid="{C8964339-612B-4585-94F2-2E856FDD8579}"/>
    <cellStyle name="Input 3 2 4 4 2 8" xfId="18987" xr:uid="{3D0A3C3B-2E24-4C51-8207-77C0EA523DDC}"/>
    <cellStyle name="Input 3 2 4 4 2 9" xfId="9075" xr:uid="{3E221E2F-2B6D-4F78-96CC-8B9D27D59369}"/>
    <cellStyle name="Input 3 2 4 4 3" xfId="6487" xr:uid="{00000000-0005-0000-0000-0000B4060000}"/>
    <cellStyle name="Input 3 2 4 4 4" xfId="10179" xr:uid="{95E147FE-9466-48AE-9BC3-DCF8329606DC}"/>
    <cellStyle name="Input 3 2 4 4 5" xfId="9787" xr:uid="{6BFF812A-5D24-47BF-A187-823BDDDEFDD2}"/>
    <cellStyle name="Input 3 2 4 4 6" xfId="14553" xr:uid="{0D608987-D92D-4A4A-8786-085FBAD41B68}"/>
    <cellStyle name="Input 3 2 4 4 7" xfId="8437" xr:uid="{05F4A033-E158-436F-B8E2-E92462BDFE3B}"/>
    <cellStyle name="Input 3 2 4 4 8" xfId="14887" xr:uid="{18987069-B2E6-4519-946D-AD059AA182D5}"/>
    <cellStyle name="Input 3 2 4 4 9" xfId="16439" xr:uid="{30976BE2-A1C6-4F69-8163-8458ABB9B29D}"/>
    <cellStyle name="Input 3 2 4 5" xfId="5133" xr:uid="{00000000-0005-0000-0000-0000B6060000}"/>
    <cellStyle name="Input 3 2 4 5 2" xfId="6918" xr:uid="{00000000-0005-0000-0000-0000B6060000}"/>
    <cellStyle name="Input 3 2 4 5 3" xfId="11268" xr:uid="{B3CD5AC7-3F89-4AE5-9B46-D674C3071D48}"/>
    <cellStyle name="Input 3 2 4 5 4" xfId="12672" xr:uid="{37D00576-9176-4CC8-96A8-EC2BEFC54518}"/>
    <cellStyle name="Input 3 2 4 5 5" xfId="10701" xr:uid="{118B0ADC-7B31-4FD8-9F77-7472FC568DF6}"/>
    <cellStyle name="Input 3 2 4 5 6" xfId="15686" xr:uid="{925135AE-72E1-4812-9C85-AD573182B7B2}"/>
    <cellStyle name="Input 3 2 4 5 7" xfId="17215" xr:uid="{44DD2643-5211-4B70-B4F7-72CE719B7E0D}"/>
    <cellStyle name="Input 3 2 4 5 8" xfId="18523" xr:uid="{A47DB457-D11D-47A3-B4E7-64BEBE6BAE4B}"/>
    <cellStyle name="Input 3 2 4 5 9" xfId="19545" xr:uid="{21E858EF-AE51-49EB-80F9-32A7272533D6}"/>
    <cellStyle name="Input 3 2 4 6" xfId="6026" xr:uid="{00000000-0005-0000-0000-0000AD060000}"/>
    <cellStyle name="Input 3 2 4 7" xfId="9600" xr:uid="{A5291398-28B4-4B6B-8D5F-441998581369}"/>
    <cellStyle name="Input 3 2 4 8" xfId="8001" xr:uid="{75F7F80F-5B4F-49F1-BF51-F277860E4F06}"/>
    <cellStyle name="Input 3 2 4 9" xfId="9414" xr:uid="{BF613C2E-935D-4562-AD5F-3B082FFFDE06}"/>
    <cellStyle name="Input 3 2 5" xfId="3606" xr:uid="{00000000-0005-0000-0000-0000B7060000}"/>
    <cellStyle name="Input 3 2 5 10" xfId="12440" xr:uid="{0C6EF739-BC61-4335-B18D-BAB02359B9D6}"/>
    <cellStyle name="Input 3 2 5 11" xfId="19537" xr:uid="{FADBC529-7EFE-437B-8A9F-23885E84D84E}"/>
    <cellStyle name="Input 3 2 5 2" xfId="4204" xr:uid="{00000000-0005-0000-0000-0000B8060000}"/>
    <cellStyle name="Input 3 2 5 2 10" xfId="19802" xr:uid="{C6BD74C9-BF0A-4A6B-B869-A747BF9A6C26}"/>
    <cellStyle name="Input 3 2 5 2 2" xfId="5779" xr:uid="{00000000-0005-0000-0000-0000B9060000}"/>
    <cellStyle name="Input 3 2 5 2 2 2" xfId="7564" xr:uid="{00000000-0005-0000-0000-0000B9060000}"/>
    <cellStyle name="Input 3 2 5 2 2 3" xfId="11914" xr:uid="{14486570-9F31-41B7-BD3B-7595F947FEDC}"/>
    <cellStyle name="Input 3 2 5 2 2 4" xfId="13318" xr:uid="{20836828-83F6-443F-846D-939F724D8C32}"/>
    <cellStyle name="Input 3 2 5 2 2 5" xfId="13954" xr:uid="{74E29A77-29D2-493F-89C0-5982422ADD4F}"/>
    <cellStyle name="Input 3 2 5 2 2 6" xfId="16332" xr:uid="{240A1FD2-10EB-4C7E-A5F0-264C40B19B29}"/>
    <cellStyle name="Input 3 2 5 2 2 7" xfId="17861" xr:uid="{7FF3D26B-DEA5-4249-A5B8-E33195C93F69}"/>
    <cellStyle name="Input 3 2 5 2 2 8" xfId="19169" xr:uid="{A2DE0764-D7C7-435D-8D36-A9FA911D99CA}"/>
    <cellStyle name="Input 3 2 5 2 2 9" xfId="19495" xr:uid="{78C9EEFB-EEC2-49A5-89F1-A6F202FE7272}"/>
    <cellStyle name="Input 3 2 5 2 3" xfId="6667" xr:uid="{00000000-0005-0000-0000-0000B8060000}"/>
    <cellStyle name="Input 3 2 5 2 4" xfId="10397" xr:uid="{0EA2700F-E7B0-45B2-9EF3-4404C5B8518E}"/>
    <cellStyle name="Input 3 2 5 2 5" xfId="7737" xr:uid="{785AFE62-8837-4A86-8069-418D04BB742F}"/>
    <cellStyle name="Input 3 2 5 2 6" xfId="10850" xr:uid="{75C1133A-D280-4CE8-8276-ABC5B481B66E}"/>
    <cellStyle name="Input 3 2 5 2 7" xfId="15001" xr:uid="{8A0DB418-DF32-4268-8CCD-39B8660C04F2}"/>
    <cellStyle name="Input 3 2 5 2 8" xfId="16537" xr:uid="{AA7F581E-DA49-4DA3-ACB8-2E3D05CB0D7F}"/>
    <cellStyle name="Input 3 2 5 2 9" xfId="18059" xr:uid="{4E293E76-D179-4F2E-89E5-79CE3563874A}"/>
    <cellStyle name="Input 3 2 5 3" xfId="5314" xr:uid="{00000000-0005-0000-0000-0000BA060000}"/>
    <cellStyle name="Input 3 2 5 3 2" xfId="7099" xr:uid="{00000000-0005-0000-0000-0000BA060000}"/>
    <cellStyle name="Input 3 2 5 3 3" xfId="11449" xr:uid="{41F53E21-4E02-4566-80B8-C83636652D49}"/>
    <cellStyle name="Input 3 2 5 3 4" xfId="12853" xr:uid="{5C4C6D49-A197-4F7E-B10E-22D2DCED0E1A}"/>
    <cellStyle name="Input 3 2 5 3 5" xfId="13594" xr:uid="{6A15487B-6D43-4799-9ADC-671008B46067}"/>
    <cellStyle name="Input 3 2 5 3 6" xfId="15867" xr:uid="{B6E5370A-CB9E-46DC-AFCE-1BED5F0D5580}"/>
    <cellStyle name="Input 3 2 5 3 7" xfId="17396" xr:uid="{AA134537-C7E5-4210-8A1C-74F4D8179586}"/>
    <cellStyle name="Input 3 2 5 3 8" xfId="18704" xr:uid="{376E528E-C87D-4F06-9430-A6EDFB2656DC}"/>
    <cellStyle name="Input 3 2 5 3 9" xfId="18355" xr:uid="{EC6C7BAE-E3CB-4E63-B272-E3803D9D0364}"/>
    <cellStyle name="Input 3 2 5 4" xfId="6206" xr:uid="{00000000-0005-0000-0000-0000B7060000}"/>
    <cellStyle name="Input 3 2 5 5" xfId="9829" xr:uid="{2EAC3E4B-AA46-4FA2-9313-D44E2957A010}"/>
    <cellStyle name="Input 3 2 5 6" xfId="10914" xr:uid="{4834B461-328B-43CF-8218-408BB7E43662}"/>
    <cellStyle name="Input 3 2 5 7" xfId="9173" xr:uid="{5263866D-5F05-40A9-83F7-2B4BA3ED6BA6}"/>
    <cellStyle name="Input 3 2 5 8" xfId="14751" xr:uid="{B841BCB9-D4B3-4101-9DCF-04FFABC51361}"/>
    <cellStyle name="Input 3 2 5 9" xfId="14861" xr:uid="{BCE54A30-1CB3-4D22-B55E-B7A394FBA0A6}"/>
    <cellStyle name="Input 3 2 6" xfId="3881" xr:uid="{00000000-0005-0000-0000-0000BB060000}"/>
    <cellStyle name="Input 3 2 6 10" xfId="19841" xr:uid="{FFC4E8F1-C5F4-4101-B46D-6F5FA61B2AE6}"/>
    <cellStyle name="Input 3 2 6 2" xfId="5519" xr:uid="{00000000-0005-0000-0000-0000BC060000}"/>
    <cellStyle name="Input 3 2 6 2 2" xfId="7304" xr:uid="{00000000-0005-0000-0000-0000BC060000}"/>
    <cellStyle name="Input 3 2 6 2 3" xfId="11654" xr:uid="{EDBB50D3-E1B5-4632-A382-FB2ADDF08E68}"/>
    <cellStyle name="Input 3 2 6 2 4" xfId="13058" xr:uid="{0F454238-25F4-4E43-A074-4E0C9D95195D}"/>
    <cellStyle name="Input 3 2 6 2 5" xfId="9025" xr:uid="{2FC92A16-AC7A-430D-85DA-5A3E9AB3810C}"/>
    <cellStyle name="Input 3 2 6 2 6" xfId="16072" xr:uid="{E7967612-4082-45C2-9809-D779325750E7}"/>
    <cellStyle name="Input 3 2 6 2 7" xfId="17601" xr:uid="{A59500BE-D3DB-4AE9-904E-5F17764EAF59}"/>
    <cellStyle name="Input 3 2 6 2 8" xfId="18909" xr:uid="{0DA68BEA-D2F5-4250-B394-56EA7424AF62}"/>
    <cellStyle name="Input 3 2 6 2 9" xfId="9178" xr:uid="{8BD8AE09-8352-4449-BC74-E297394B69D3}"/>
    <cellStyle name="Input 3 2 6 3" xfId="6411" xr:uid="{00000000-0005-0000-0000-0000BB060000}"/>
    <cellStyle name="Input 3 2 6 4" xfId="10089" xr:uid="{131B3E2E-6CF6-4491-87B9-C0135F897378}"/>
    <cellStyle name="Input 3 2 6 5" xfId="10803" xr:uid="{AFF59B21-D7BB-40D2-9065-688762893033}"/>
    <cellStyle name="Input 3 2 6 6" xfId="12279" xr:uid="{67BAFFFB-E5F4-4769-A9E2-812E2A3BE2D0}"/>
    <cellStyle name="Input 3 2 6 7" xfId="10888" xr:uid="{F20D696F-0163-46A2-A868-2EBD4C2D4E6D}"/>
    <cellStyle name="Input 3 2 6 8" xfId="15274" xr:uid="{CC74DDED-AC73-42D7-A057-B1FF39F52E67}"/>
    <cellStyle name="Input 3 2 6 9" xfId="8786" xr:uid="{87550768-4346-468F-B085-3A5E14328A0C}"/>
    <cellStyle name="Input 3 2 7" xfId="5063" xr:uid="{00000000-0005-0000-0000-0000BD060000}"/>
    <cellStyle name="Input 3 2 7 2" xfId="6848" xr:uid="{00000000-0005-0000-0000-0000BD060000}"/>
    <cellStyle name="Input 3 2 7 3" xfId="11198" xr:uid="{1B4C0119-5E7C-4532-8F6A-4BC367C43293}"/>
    <cellStyle name="Input 3 2 7 4" xfId="12602" xr:uid="{AB2FEF56-A2DC-47A3-AA8B-B62B18F26675}"/>
    <cellStyle name="Input 3 2 7 5" xfId="8975" xr:uid="{4B961768-A427-4BEF-AD21-01930AC4113F}"/>
    <cellStyle name="Input 3 2 7 6" xfId="15616" xr:uid="{B3241707-2990-403F-8C45-8A997A5F22A1}"/>
    <cellStyle name="Input 3 2 7 7" xfId="17145" xr:uid="{44D922EE-A177-4DB3-889B-47D639707FBA}"/>
    <cellStyle name="Input 3 2 7 8" xfId="18453" xr:uid="{C4482216-8F06-484C-BC7A-F8FBAB147415}"/>
    <cellStyle name="Input 3 2 7 9" xfId="15418" xr:uid="{FE782C68-C22A-4EBA-9A46-1180CC9503DC}"/>
    <cellStyle name="Input 3 2 8" xfId="5956" xr:uid="{00000000-0005-0000-0000-000088060000}"/>
    <cellStyle name="Input 3 2 9" xfId="9518" xr:uid="{639F65C5-CA48-4A7D-B89E-43D2B65C4F7B}"/>
    <cellStyle name="Input 3 20" xfId="14030" xr:uid="{24D98D71-D04D-47C0-B95C-D5AA69440469}"/>
    <cellStyle name="Input 3 21" xfId="15258" xr:uid="{7AFD1E21-70E2-4BFF-BB77-5DE56509C8C3}"/>
    <cellStyle name="Input 3 22" xfId="19546" xr:uid="{D63E10E4-56AF-4DD1-BC35-36F95367A7C5}"/>
    <cellStyle name="Input 3 3" xfId="3287" xr:uid="{00000000-0005-0000-0000-0000BE060000}"/>
    <cellStyle name="Input 3 3 10" xfId="13974" xr:uid="{E3756C90-36A4-48C7-84A2-463DBA62D55C}"/>
    <cellStyle name="Input 3 3 11" xfId="8759" xr:uid="{D6289E24-B5F4-4779-B4FF-D6A3FC0507BF}"/>
    <cellStyle name="Input 3 3 12" xfId="16999" xr:uid="{D8280025-E923-4FC9-9152-C6972ACFBDBD}"/>
    <cellStyle name="Input 3 3 13" xfId="14452" xr:uid="{C400E3D5-06F8-4D9E-93CC-247D8A6B8239}"/>
    <cellStyle name="Input 3 3 2" xfId="3371" xr:uid="{00000000-0005-0000-0000-0000BF060000}"/>
    <cellStyle name="Input 3 3 2 10" xfId="9308" xr:uid="{18C38979-CCC7-4CA8-914B-26A1564C0DA0}"/>
    <cellStyle name="Input 3 3 2 11" xfId="15291" xr:uid="{02933289-FB40-4695-BA98-68B3320863B7}"/>
    <cellStyle name="Input 3 3 2 12" xfId="16997" xr:uid="{D9C8483E-F36D-4AE9-A578-878CEB08E7F5}"/>
    <cellStyle name="Input 3 3 2 13" xfId="16557" xr:uid="{39D00938-9429-4B59-B66A-0C76CCF8A737}"/>
    <cellStyle name="Input 3 3 2 2" xfId="3613" xr:uid="{00000000-0005-0000-0000-0000C0060000}"/>
    <cellStyle name="Input 3 3 2 2 10" xfId="14809" xr:uid="{664FC082-535A-45E3-96E9-44FB91AC7EA8}"/>
    <cellStyle name="Input 3 3 2 2 11" xfId="10623" xr:uid="{B5D100E5-3AB4-410B-8CAE-BE364DFBECED}"/>
    <cellStyle name="Input 3 3 2 2 2" xfId="4211" xr:uid="{00000000-0005-0000-0000-0000C1060000}"/>
    <cellStyle name="Input 3 3 2 2 2 10" xfId="8690" xr:uid="{B79596B0-EE8A-43DA-AE42-C6F671731EFE}"/>
    <cellStyle name="Input 3 3 2 2 2 2" xfId="5786" xr:uid="{00000000-0005-0000-0000-0000C2060000}"/>
    <cellStyle name="Input 3 3 2 2 2 2 2" xfId="7571" xr:uid="{00000000-0005-0000-0000-0000C2060000}"/>
    <cellStyle name="Input 3 3 2 2 2 2 3" xfId="11921" xr:uid="{A170961F-A87D-4475-B750-C3C734669BDC}"/>
    <cellStyle name="Input 3 3 2 2 2 2 4" xfId="13325" xr:uid="{BB53FE16-F19A-491A-B517-22F36C0057A1}"/>
    <cellStyle name="Input 3 3 2 2 2 2 5" xfId="9133" xr:uid="{8F4140B5-6F0C-4C1A-BA2B-E29427515D6F}"/>
    <cellStyle name="Input 3 3 2 2 2 2 6" xfId="16339" xr:uid="{CA99DFC0-6B1C-4CDD-B509-1270397C52B3}"/>
    <cellStyle name="Input 3 3 2 2 2 2 7" xfId="17868" xr:uid="{9EE99526-1D84-48D2-88C8-E64B4FF2DB46}"/>
    <cellStyle name="Input 3 3 2 2 2 2 8" xfId="19176" xr:uid="{C15EC1F3-41EE-47A6-AD30-3A4C4C18AFD6}"/>
    <cellStyle name="Input 3 3 2 2 2 2 9" xfId="19811" xr:uid="{E7CE7D73-BB1E-4E96-A5B6-E68630B62F30}"/>
    <cellStyle name="Input 3 3 2 2 2 3" xfId="6674" xr:uid="{00000000-0005-0000-0000-0000C1060000}"/>
    <cellStyle name="Input 3 3 2 2 2 4" xfId="10404" xr:uid="{23A11EBC-B8CD-46A9-89E9-DE027AC6067F}"/>
    <cellStyle name="Input 3 3 2 2 2 5" xfId="7730" xr:uid="{3A015E40-3EFE-4FD2-95A3-E476926568AD}"/>
    <cellStyle name="Input 3 3 2 2 2 6" xfId="13855" xr:uid="{639CC6E3-128E-4F3C-BBD0-246B5E1505A7}"/>
    <cellStyle name="Input 3 3 2 2 2 7" xfId="15008" xr:uid="{342B1285-CD6E-4474-9685-CE4B4B5A7B09}"/>
    <cellStyle name="Input 3 3 2 2 2 8" xfId="16544" xr:uid="{B0DEF1EC-2AAC-4E59-BD3C-580D13CD3680}"/>
    <cellStyle name="Input 3 3 2 2 2 9" xfId="18066" xr:uid="{BDAC92E8-4E2C-43B4-9FAE-AEBA38FFE555}"/>
    <cellStyle name="Input 3 3 2 2 3" xfId="5321" xr:uid="{00000000-0005-0000-0000-0000C3060000}"/>
    <cellStyle name="Input 3 3 2 2 3 2" xfId="7106" xr:uid="{00000000-0005-0000-0000-0000C3060000}"/>
    <cellStyle name="Input 3 3 2 2 3 3" xfId="11456" xr:uid="{F24700FE-A5C9-4260-BBC2-14C609F85A49}"/>
    <cellStyle name="Input 3 3 2 2 3 4" xfId="12860" xr:uid="{30BFDD52-CE39-4EBC-8C49-EBCA22C825B7}"/>
    <cellStyle name="Input 3 3 2 2 3 5" xfId="13773" xr:uid="{4016C06B-8C62-471A-87BC-0DE5C22214C4}"/>
    <cellStyle name="Input 3 3 2 2 3 6" xfId="15874" xr:uid="{330FB44E-795F-4ECF-A73E-EB5D1321F7E4}"/>
    <cellStyle name="Input 3 3 2 2 3 7" xfId="17403" xr:uid="{DA78832A-CD35-45F3-B964-F20266CD0F0D}"/>
    <cellStyle name="Input 3 3 2 2 3 8" xfId="18711" xr:uid="{3D2FB8D3-6D84-4591-B927-9A9095496E0F}"/>
    <cellStyle name="Input 3 3 2 2 3 9" xfId="19689" xr:uid="{C26180A8-D2FB-426F-B4E3-8B123177961D}"/>
    <cellStyle name="Input 3 3 2 2 4" xfId="6213" xr:uid="{00000000-0005-0000-0000-0000C0060000}"/>
    <cellStyle name="Input 3 3 2 2 5" xfId="9836" xr:uid="{02EBCA31-16F6-4678-938E-DF42B924EF91}"/>
    <cellStyle name="Input 3 3 2 2 6" xfId="10832" xr:uid="{EEFB476C-2365-404C-A8D0-E0EFC972A5DE}"/>
    <cellStyle name="Input 3 3 2 2 7" xfId="14058" xr:uid="{A48BD2F9-CE97-402A-963B-858B53E5B508}"/>
    <cellStyle name="Input 3 3 2 2 8" xfId="10483" xr:uid="{2BBC3EE9-F3E3-40A1-ADF1-7E4DF55E91E3}"/>
    <cellStyle name="Input 3 3 2 2 9" xfId="13945" xr:uid="{2B104A5A-B2FA-4E4A-A7E5-842DC0B16B22}"/>
    <cellStyle name="Input 3 3 2 3" xfId="3799" xr:uid="{00000000-0005-0000-0000-0000C4060000}"/>
    <cellStyle name="Input 3 3 2 3 10" xfId="19423" xr:uid="{2DB32C98-0B63-4D69-A33F-6BA74C841A73}"/>
    <cellStyle name="Input 3 3 2 3 2" xfId="5465" xr:uid="{00000000-0005-0000-0000-0000C5060000}"/>
    <cellStyle name="Input 3 3 2 3 2 2" xfId="7250" xr:uid="{00000000-0005-0000-0000-0000C5060000}"/>
    <cellStyle name="Input 3 3 2 3 2 3" xfId="11600" xr:uid="{E096E3E9-DD52-456C-BCFA-186FB323AC6F}"/>
    <cellStyle name="Input 3 3 2 3 2 4" xfId="13004" xr:uid="{DEFF6552-920E-4306-94F4-7C4C92C92545}"/>
    <cellStyle name="Input 3 3 2 3 2 5" xfId="13567" xr:uid="{9B0C0CCB-6522-4A03-9B61-D33A30F2DC40}"/>
    <cellStyle name="Input 3 3 2 3 2 6" xfId="16018" xr:uid="{CF25BC5D-5E92-48E4-839C-FAC8D2079624}"/>
    <cellStyle name="Input 3 3 2 3 2 7" xfId="17547" xr:uid="{DE8B1FD5-19EC-4860-9D3E-C7BEF73C0705}"/>
    <cellStyle name="Input 3 3 2 3 2 8" xfId="18855" xr:uid="{F30C5CFC-9D7B-431E-B7DF-6BB14BB0DD0B}"/>
    <cellStyle name="Input 3 3 2 3 2 9" xfId="19344" xr:uid="{179A444C-F88C-4CE3-AB8A-EED1D0D76442}"/>
    <cellStyle name="Input 3 3 2 3 3" xfId="6357" xr:uid="{00000000-0005-0000-0000-0000C4060000}"/>
    <cellStyle name="Input 3 3 2 3 4" xfId="10009" xr:uid="{96745755-09BE-4A2D-8481-7392293C4886}"/>
    <cellStyle name="Input 3 3 2 3 5" xfId="9368" xr:uid="{B8E8213F-CAC7-4A9F-ACDA-1C6FFB21B87D}"/>
    <cellStyle name="Input 3 3 2 3 6" xfId="11064" xr:uid="{C3B62CAE-2B3E-49BD-9820-B49852C22D37}"/>
    <cellStyle name="Input 3 3 2 3 7" xfId="8684" xr:uid="{E0585E11-1944-4F62-BDE4-51225216369F}"/>
    <cellStyle name="Input 3 3 2 3 8" xfId="15424" xr:uid="{ACA8625E-BA73-4AA5-9379-0CD573F19057}"/>
    <cellStyle name="Input 3 3 2 3 9" xfId="16863" xr:uid="{C20A087B-5927-4ED0-BB43-6D7609667430}"/>
    <cellStyle name="Input 3 3 2 4" xfId="3976" xr:uid="{00000000-0005-0000-0000-0000C6060000}"/>
    <cellStyle name="Input 3 3 2 4 10" xfId="19609" xr:uid="{D8DE3D54-B683-464E-B357-C82B45CFB9E0}"/>
    <cellStyle name="Input 3 3 2 4 2" xfId="5600" xr:uid="{00000000-0005-0000-0000-0000C7060000}"/>
    <cellStyle name="Input 3 3 2 4 2 2" xfId="7385" xr:uid="{00000000-0005-0000-0000-0000C7060000}"/>
    <cellStyle name="Input 3 3 2 4 2 3" xfId="11735" xr:uid="{D28F5C59-8915-4F86-B6BD-F395EB2BAD15}"/>
    <cellStyle name="Input 3 3 2 4 2 4" xfId="13139" xr:uid="{6B6070C3-8904-48CB-9A31-9BC230335572}"/>
    <cellStyle name="Input 3 3 2 4 2 5" xfId="14333" xr:uid="{0A1A2D25-787C-4162-8985-B0E860CD1B5F}"/>
    <cellStyle name="Input 3 3 2 4 2 6" xfId="16153" xr:uid="{DE6D982D-6B16-4AA1-B2FE-82B58EE19D36}"/>
    <cellStyle name="Input 3 3 2 4 2 7" xfId="17682" xr:uid="{54D06362-A0C3-4F0E-8908-6D74A9F464DC}"/>
    <cellStyle name="Input 3 3 2 4 2 8" xfId="18990" xr:uid="{20A0D1E3-6CC3-4FCD-9F40-16E13BF73E9A}"/>
    <cellStyle name="Input 3 3 2 4 2 9" xfId="12105" xr:uid="{0A9B4481-DC69-44CD-B296-A0609C4F90DD}"/>
    <cellStyle name="Input 3 3 2 4 3" xfId="6490" xr:uid="{00000000-0005-0000-0000-0000C6060000}"/>
    <cellStyle name="Input 3 3 2 4 4" xfId="10182" xr:uid="{1D3DB65A-6D8F-4DBF-8747-50FF0D00914F}"/>
    <cellStyle name="Input 3 3 2 4 5" xfId="10535" xr:uid="{7E7CEBA6-05C5-467D-B71E-917A693A8BF2}"/>
    <cellStyle name="Input 3 3 2 4 6" xfId="10989" xr:uid="{FF877F98-5B42-4E58-9DCD-72ED8B0696B6}"/>
    <cellStyle name="Input 3 3 2 4 7" xfId="12390" xr:uid="{DEA93EDB-AE94-488F-9C96-32EB156B2CC6}"/>
    <cellStyle name="Input 3 3 2 4 8" xfId="14893" xr:uid="{5B8EE1A2-6A3A-4083-AA0F-B0916042030E}"/>
    <cellStyle name="Input 3 3 2 4 9" xfId="10945" xr:uid="{33637707-1CA9-4D56-AF49-92F750737DBF}"/>
    <cellStyle name="Input 3 3 2 5" xfId="5136" xr:uid="{00000000-0005-0000-0000-0000C8060000}"/>
    <cellStyle name="Input 3 3 2 5 2" xfId="6921" xr:uid="{00000000-0005-0000-0000-0000C8060000}"/>
    <cellStyle name="Input 3 3 2 5 3" xfId="11271" xr:uid="{381DA935-7062-49B9-B3EE-C59488465FC2}"/>
    <cellStyle name="Input 3 3 2 5 4" xfId="12675" xr:uid="{B1E29019-263E-43E2-820A-B50C89970568}"/>
    <cellStyle name="Input 3 3 2 5 5" xfId="9745" xr:uid="{FFE3F4F8-E3BD-4CB2-8028-BFA4A9428492}"/>
    <cellStyle name="Input 3 3 2 5 6" xfId="15689" xr:uid="{570260D7-EBC3-4A6D-A4B1-06A38D00D930}"/>
    <cellStyle name="Input 3 3 2 5 7" xfId="17218" xr:uid="{AAE61B87-0703-4EBA-959D-9705974E6BD4}"/>
    <cellStyle name="Input 3 3 2 5 8" xfId="18526" xr:uid="{57142130-94B3-44E7-95DB-E877B18D4ABE}"/>
    <cellStyle name="Input 3 3 2 5 9" xfId="19865" xr:uid="{AE00C7A7-B0C0-4F0B-9871-DCECF756D55B}"/>
    <cellStyle name="Input 3 3 2 6" xfId="6029" xr:uid="{00000000-0005-0000-0000-0000BF060000}"/>
    <cellStyle name="Input 3 3 2 7" xfId="9603" xr:uid="{F9B94D59-26C3-43B6-BF57-9A8984FB37DB}"/>
    <cellStyle name="Input 3 3 2 8" xfId="7998" xr:uid="{D4336E8F-BBA2-4833-A94D-21CCAE3ECC65}"/>
    <cellStyle name="Input 3 3 2 9" xfId="14669" xr:uid="{FC488683-C4B1-4494-BC56-E9956E0B3AB9}"/>
    <cellStyle name="Input 3 3 3" xfId="3612" xr:uid="{00000000-0005-0000-0000-0000C9060000}"/>
    <cellStyle name="Input 3 3 3 10" xfId="14601" xr:uid="{EB506813-357A-4A14-A225-F1B0BDC801EF}"/>
    <cellStyle name="Input 3 3 3 11" xfId="20032" xr:uid="{BD91C10F-DEDC-4408-BB82-668CD5D3B600}"/>
    <cellStyle name="Input 3 3 3 2" xfId="4210" xr:uid="{00000000-0005-0000-0000-0000CA060000}"/>
    <cellStyle name="Input 3 3 3 2 10" xfId="10932" xr:uid="{2FB037DC-31FF-4283-AE90-4A2F17B2C85E}"/>
    <cellStyle name="Input 3 3 3 2 2" xfId="5785" xr:uid="{00000000-0005-0000-0000-0000CB060000}"/>
    <cellStyle name="Input 3 3 3 2 2 2" xfId="7570" xr:uid="{00000000-0005-0000-0000-0000CB060000}"/>
    <cellStyle name="Input 3 3 3 2 2 3" xfId="11920" xr:uid="{FAFE330F-A47B-4828-940F-A308FC7709C8}"/>
    <cellStyle name="Input 3 3 3 2 2 4" xfId="13324" xr:uid="{A294BCFC-99D5-4979-8DFC-CA742512CFA4}"/>
    <cellStyle name="Input 3 3 3 2 2 5" xfId="13472" xr:uid="{00EC7473-F6E2-4AD3-A12E-E1D67B81E3CB}"/>
    <cellStyle name="Input 3 3 3 2 2 6" xfId="16338" xr:uid="{8CC67DA9-EAEB-4AF0-AC6C-AD68EFE93075}"/>
    <cellStyle name="Input 3 3 3 2 2 7" xfId="17867" xr:uid="{CB82FF67-AFDA-497A-BC72-FF5EBDF0DA60}"/>
    <cellStyle name="Input 3 3 3 2 2 8" xfId="19175" xr:uid="{2B4E50EC-9D02-4506-9053-EEAF01633CD5}"/>
    <cellStyle name="Input 3 3 3 2 2 9" xfId="8407" xr:uid="{82D5C297-8627-49DC-AFAA-0D594A8E0FAD}"/>
    <cellStyle name="Input 3 3 3 2 3" xfId="6673" xr:uid="{00000000-0005-0000-0000-0000CA060000}"/>
    <cellStyle name="Input 3 3 3 2 4" xfId="10403" xr:uid="{4177A3AF-3CA6-429F-A605-24D84F8C9046}"/>
    <cellStyle name="Input 3 3 3 2 5" xfId="7731" xr:uid="{5BA29293-5F08-4E4C-BEE8-ADAFD86FA5A8}"/>
    <cellStyle name="Input 3 3 3 2 6" xfId="14447" xr:uid="{68DE50EB-B56C-441E-A61D-134C359F36DE}"/>
    <cellStyle name="Input 3 3 3 2 7" xfId="15007" xr:uid="{8604AFFC-CFA8-43D8-9442-641C1200CEAC}"/>
    <cellStyle name="Input 3 3 3 2 8" xfId="16543" xr:uid="{5CB00FDA-190B-4DB3-976B-7AF2130D32D3}"/>
    <cellStyle name="Input 3 3 3 2 9" xfId="18065" xr:uid="{A3282F96-1433-4A81-A11C-7C4F9AFD06BD}"/>
    <cellStyle name="Input 3 3 3 3" xfId="5320" xr:uid="{00000000-0005-0000-0000-0000CC060000}"/>
    <cellStyle name="Input 3 3 3 3 2" xfId="7105" xr:uid="{00000000-0005-0000-0000-0000CC060000}"/>
    <cellStyle name="Input 3 3 3 3 3" xfId="11455" xr:uid="{62FEA110-D678-47C9-A1DA-00EA8C97C3A9}"/>
    <cellStyle name="Input 3 3 3 3 4" xfId="12859" xr:uid="{60322A07-F136-4379-8EDF-BF5CAB10C706}"/>
    <cellStyle name="Input 3 3 3 3 5" xfId="14136" xr:uid="{B678AB8C-0F74-480B-94B1-5010E02AB89A}"/>
    <cellStyle name="Input 3 3 3 3 6" xfId="15873" xr:uid="{A26EC36C-FF46-4952-8FBF-81327FE087F8}"/>
    <cellStyle name="Input 3 3 3 3 7" xfId="17402" xr:uid="{4BC1A362-DC0F-4C2F-9298-F2BF8648EE6D}"/>
    <cellStyle name="Input 3 3 3 3 8" xfId="18710" xr:uid="{56B92B99-D0AA-4298-B319-AD5FBC2C8632}"/>
    <cellStyle name="Input 3 3 3 3 9" xfId="18314" xr:uid="{63A25775-62A6-4483-B0D3-C36CAD6E491E}"/>
    <cellStyle name="Input 3 3 3 4" xfId="6212" xr:uid="{00000000-0005-0000-0000-0000C9060000}"/>
    <cellStyle name="Input 3 3 3 5" xfId="9835" xr:uid="{440E8166-43B2-465B-9D9D-446C8975609A}"/>
    <cellStyle name="Input 3 3 3 6" xfId="11032" xr:uid="{EDA9310C-0D77-4B5A-B850-363E0F5A8F08}"/>
    <cellStyle name="Input 3 3 3 7" xfId="11013" xr:uid="{69816C63-F4AE-4671-AE6E-5260B49BCE9D}"/>
    <cellStyle name="Input 3 3 3 8" xfId="8529" xr:uid="{A0A61458-7FDE-4DE2-89F9-444E23818FFF}"/>
    <cellStyle name="Input 3 3 3 9" xfId="10670" xr:uid="{2B708ADE-7EB7-44C9-A757-7F98D1D14F7C}"/>
    <cellStyle name="Input 3 3 4" xfId="3884" xr:uid="{00000000-0005-0000-0000-0000CD060000}"/>
    <cellStyle name="Input 3 3 4 10" xfId="13477" xr:uid="{CF91433B-F245-4EA0-8BA9-08983110C36A}"/>
    <cellStyle name="Input 3 3 4 2" xfId="5522" xr:uid="{00000000-0005-0000-0000-0000CE060000}"/>
    <cellStyle name="Input 3 3 4 2 2" xfId="7307" xr:uid="{00000000-0005-0000-0000-0000CE060000}"/>
    <cellStyle name="Input 3 3 4 2 3" xfId="11657" xr:uid="{661EF8EC-1B68-4092-95EA-78827F94CEE6}"/>
    <cellStyle name="Input 3 3 4 2 4" xfId="13061" xr:uid="{294DE60D-E84F-4AD0-91BC-0BFE1C224411}"/>
    <cellStyle name="Input 3 3 4 2 5" xfId="13750" xr:uid="{31615AB7-E9ED-40A4-AC47-16B380C4011A}"/>
    <cellStyle name="Input 3 3 4 2 6" xfId="16075" xr:uid="{BC8B1F79-4B23-497F-AFAA-B3FD6054E972}"/>
    <cellStyle name="Input 3 3 4 2 7" xfId="17604" xr:uid="{ED419F1F-B22B-4373-9063-79609151313D}"/>
    <cellStyle name="Input 3 3 4 2 8" xfId="18912" xr:uid="{0ABF9298-1C87-414F-8396-E328A151EBA9}"/>
    <cellStyle name="Input 3 3 4 2 9" xfId="19321" xr:uid="{5B395A7E-FAD9-41D0-8DAF-668CE765AF53}"/>
    <cellStyle name="Input 3 3 4 3" xfId="6414" xr:uid="{00000000-0005-0000-0000-0000CD060000}"/>
    <cellStyle name="Input 3 3 4 4" xfId="10092" xr:uid="{A35DF18B-DBB3-4BA1-93C3-027FA0D4258A}"/>
    <cellStyle name="Input 3 3 4 5" xfId="10961" xr:uid="{720B4039-579B-40C2-9C28-4FDD9E624206}"/>
    <cellStyle name="Input 3 3 4 6" xfId="14575" xr:uid="{5997E0B5-83EF-4E95-8968-B4725C3B294A}"/>
    <cellStyle name="Input 3 3 4 7" xfId="12128" xr:uid="{6432D729-5C78-4FAF-985B-1B1BC6F5D77C}"/>
    <cellStyle name="Input 3 3 4 8" xfId="15360" xr:uid="{CBD8485C-A39C-4972-9D48-4CFED80F29CC}"/>
    <cellStyle name="Input 3 3 4 9" xfId="8789" xr:uid="{8F9C09E3-497F-4856-BAB4-A41AC5BDD303}"/>
    <cellStyle name="Input 3 3 5" xfId="5066" xr:uid="{00000000-0005-0000-0000-0000CF060000}"/>
    <cellStyle name="Input 3 3 5 2" xfId="6851" xr:uid="{00000000-0005-0000-0000-0000CF060000}"/>
    <cellStyle name="Input 3 3 5 3" xfId="11201" xr:uid="{85C1C441-6C62-458C-983F-FD55F0ABBFC2}"/>
    <cellStyle name="Input 3 3 5 4" xfId="12605" xr:uid="{743FD4AD-41B7-4542-8AF9-D3960258B969}"/>
    <cellStyle name="Input 3 3 5 5" xfId="8345" xr:uid="{5E2682E2-8CE5-46C6-A223-161934659C7F}"/>
    <cellStyle name="Input 3 3 5 6" xfId="15619" xr:uid="{2B809FAD-7657-4633-9A6E-FB126D92E4C3}"/>
    <cellStyle name="Input 3 3 5 7" xfId="17148" xr:uid="{C32DF1AA-A5F0-4720-AC4E-587941C99F12}"/>
    <cellStyle name="Input 3 3 5 8" xfId="18456" xr:uid="{CEC4EE12-D420-4F64-AA8E-4AF0C29FBE4F}"/>
    <cellStyle name="Input 3 3 5 9" xfId="18159" xr:uid="{A5A7577D-2008-415B-86F8-766B064CAAA8}"/>
    <cellStyle name="Input 3 3 6" xfId="5959" xr:uid="{00000000-0005-0000-0000-0000BE060000}"/>
    <cellStyle name="Input 3 3 7" xfId="9521" xr:uid="{B54B175F-CDFC-4714-98AD-9F5EA7778AA2}"/>
    <cellStyle name="Input 3 3 8" xfId="8064" xr:uid="{4ACB1F50-8D64-4A59-9451-8079375000D6}"/>
    <cellStyle name="Input 3 3 9" xfId="13420" xr:uid="{6FB73AFA-9D85-4058-8F90-C6A7B4F17F3D}"/>
    <cellStyle name="Input 3 4" xfId="3288" xr:uid="{00000000-0005-0000-0000-0000D0060000}"/>
    <cellStyle name="Input 3 4 10" xfId="9350" xr:uid="{8072D85A-856F-4D23-BF56-C7F8BA3F15BC}"/>
    <cellStyle name="Input 3 4 11" xfId="8758" xr:uid="{762E530B-8E1A-495E-921D-701F23625219}"/>
    <cellStyle name="Input 3 4 12" xfId="16854" xr:uid="{C790CB4E-76A3-4DE7-B36E-46434811CD79}"/>
    <cellStyle name="Input 3 4 13" xfId="19626" xr:uid="{6D7308E1-4303-4E1D-9B77-4D8EEA1E0E26}"/>
    <cellStyle name="Input 3 4 2" xfId="3372" xr:uid="{00000000-0005-0000-0000-0000D1060000}"/>
    <cellStyle name="Input 3 4 2 10" xfId="8540" xr:uid="{419D56A3-34B8-4C1E-9EA1-DA71AAC129D8}"/>
    <cellStyle name="Input 3 4 2 11" xfId="15145" xr:uid="{F25560F4-0C16-47CD-916C-0FB42EC1FCA6}"/>
    <cellStyle name="Input 3 4 2 12" xfId="16851" xr:uid="{AA6C0B1A-99FD-46E4-BD83-961923183124}"/>
    <cellStyle name="Input 3 4 2 13" xfId="12503" xr:uid="{514C3F17-7966-443B-91E9-972181391567}"/>
    <cellStyle name="Input 3 4 2 2" xfId="3615" xr:uid="{00000000-0005-0000-0000-0000D2060000}"/>
    <cellStyle name="Input 3 4 2 2 10" xfId="12414" xr:uid="{2B3C4827-21CB-44B8-A483-51B552713D9C}"/>
    <cellStyle name="Input 3 4 2 2 11" xfId="12353" xr:uid="{B6A2137C-B0B6-4361-9E91-068D349BBA79}"/>
    <cellStyle name="Input 3 4 2 2 2" xfId="4213" xr:uid="{00000000-0005-0000-0000-0000D3060000}"/>
    <cellStyle name="Input 3 4 2 2 2 10" xfId="8542" xr:uid="{CE0E2EE4-C90E-4239-92F1-798D36D78DC7}"/>
    <cellStyle name="Input 3 4 2 2 2 2" xfId="5788" xr:uid="{00000000-0005-0000-0000-0000D4060000}"/>
    <cellStyle name="Input 3 4 2 2 2 2 2" xfId="7573" xr:uid="{00000000-0005-0000-0000-0000D4060000}"/>
    <cellStyle name="Input 3 4 2 2 2 2 3" xfId="11923" xr:uid="{CF7F93BF-E58F-46EA-BFA7-BC83EC8471D7}"/>
    <cellStyle name="Input 3 4 2 2 2 2 4" xfId="13327" xr:uid="{26A36E53-EE4A-4328-84EB-FDB7B0902FAC}"/>
    <cellStyle name="Input 3 4 2 2 2 2 5" xfId="9132" xr:uid="{64DE9A15-046C-4E67-9D09-56903EFE7031}"/>
    <cellStyle name="Input 3 4 2 2 2 2 6" xfId="16341" xr:uid="{9D7F23C5-4A47-476B-8412-566C89E6E230}"/>
    <cellStyle name="Input 3 4 2 2 2 2 7" xfId="17870" xr:uid="{447C4C2C-B6AA-42A3-8AC4-41122928F81A}"/>
    <cellStyle name="Input 3 4 2 2 2 2 8" xfId="19178" xr:uid="{FE8F96B9-7FE0-4CE3-A580-CDBC29E66460}"/>
    <cellStyle name="Input 3 4 2 2 2 2 9" xfId="19727" xr:uid="{9C68EA73-DDFF-4716-93BB-017F21AE3CB3}"/>
    <cellStyle name="Input 3 4 2 2 2 3" xfId="6676" xr:uid="{00000000-0005-0000-0000-0000D3060000}"/>
    <cellStyle name="Input 3 4 2 2 2 4" xfId="10406" xr:uid="{FC2F9C0E-C62E-4E80-9169-D82FAD519492}"/>
    <cellStyle name="Input 3 4 2 2 2 5" xfId="7728" xr:uid="{DCAC1A5E-894E-4B5D-AA25-00825920D2F0}"/>
    <cellStyle name="Input 3 4 2 2 2 6" xfId="10745" xr:uid="{6942A624-85E2-4D6A-9517-BFBE18F4B257}"/>
    <cellStyle name="Input 3 4 2 2 2 7" xfId="15010" xr:uid="{7EAE551C-89DF-40FC-B98A-6156A4CBF4CC}"/>
    <cellStyle name="Input 3 4 2 2 2 8" xfId="16546" xr:uid="{C95F0926-EB72-4FE9-8104-D9889CC5FC6A}"/>
    <cellStyle name="Input 3 4 2 2 2 9" xfId="18068" xr:uid="{DEC77114-52BD-4517-9BCA-AFD555B0C91F}"/>
    <cellStyle name="Input 3 4 2 2 3" xfId="5323" xr:uid="{00000000-0005-0000-0000-0000D5060000}"/>
    <cellStyle name="Input 3 4 2 2 3 2" xfId="7108" xr:uid="{00000000-0005-0000-0000-0000D5060000}"/>
    <cellStyle name="Input 3 4 2 2 3 3" xfId="11458" xr:uid="{0CB5DBB7-2C35-4D02-B2F8-6B638368FB8C}"/>
    <cellStyle name="Input 3 4 2 2 3 4" xfId="12862" xr:uid="{F59B08AA-3B0D-477A-AC86-E595A75929AF}"/>
    <cellStyle name="Input 3 4 2 2 3 5" xfId="9143" xr:uid="{973CF12C-54B3-4E6E-8622-7FAF854F8513}"/>
    <cellStyle name="Input 3 4 2 2 3 6" xfId="15876" xr:uid="{C3EA9FD6-EEAE-41FF-83F6-E6CD59D61FE5}"/>
    <cellStyle name="Input 3 4 2 2 3 7" xfId="17405" xr:uid="{9EFABE09-E764-41D8-B372-3B5B99DE08C3}"/>
    <cellStyle name="Input 3 4 2 2 3 8" xfId="18713" xr:uid="{03678E14-80A7-42AF-A0C0-A4934B0A39FF}"/>
    <cellStyle name="Input 3 4 2 2 3 9" xfId="19853" xr:uid="{A2110E5F-5592-4416-931E-2820CF0E9091}"/>
    <cellStyle name="Input 3 4 2 2 4" xfId="6215" xr:uid="{00000000-0005-0000-0000-0000D2060000}"/>
    <cellStyle name="Input 3 4 2 2 5" xfId="9838" xr:uid="{D74FD54B-0EBD-4B38-AA92-0A21EC0EBBDD}"/>
    <cellStyle name="Input 3 4 2 2 6" xfId="10081" xr:uid="{B1BDEE9B-6A4A-422C-A354-DB96BE76F190}"/>
    <cellStyle name="Input 3 4 2 2 7" xfId="9642" xr:uid="{2C8CD9C1-E6E8-4390-8CF8-9EB3AE6C40BF}"/>
    <cellStyle name="Input 3 4 2 2 8" xfId="12509" xr:uid="{4050FBEA-AF83-4AC6-AF4B-EEF4F5AF06E5}"/>
    <cellStyle name="Input 3 4 2 2 9" xfId="14325" xr:uid="{765B21B4-D9FE-420B-8088-88DE30F19CF7}"/>
    <cellStyle name="Input 3 4 2 3" xfId="3800" xr:uid="{00000000-0005-0000-0000-0000D6060000}"/>
    <cellStyle name="Input 3 4 2 3 10" xfId="8956" xr:uid="{8A63C422-E831-4F33-942E-9AD030CC896B}"/>
    <cellStyle name="Input 3 4 2 3 2" xfId="5466" xr:uid="{00000000-0005-0000-0000-0000D7060000}"/>
    <cellStyle name="Input 3 4 2 3 2 2" xfId="7251" xr:uid="{00000000-0005-0000-0000-0000D7060000}"/>
    <cellStyle name="Input 3 4 2 3 2 3" xfId="11601" xr:uid="{DFC08146-9C1D-424A-8A90-9B456A721C2F}"/>
    <cellStyle name="Input 3 4 2 3 2 4" xfId="13005" xr:uid="{E1221056-A76D-4DB1-AC91-86C5EF7742F8}"/>
    <cellStyle name="Input 3 4 2 3 2 5" xfId="9030" xr:uid="{5A75164C-ECE1-4D89-B07A-A875ED96A7FE}"/>
    <cellStyle name="Input 3 4 2 3 2 6" xfId="16019" xr:uid="{176B9025-781F-4120-B5F4-E7A368925F44}"/>
    <cellStyle name="Input 3 4 2 3 2 7" xfId="17548" xr:uid="{820E057F-29EA-4956-8F71-843D680214CC}"/>
    <cellStyle name="Input 3 4 2 3 2 8" xfId="18856" xr:uid="{1D2B57C6-A91A-4DD0-ADD2-2952F33E0211}"/>
    <cellStyle name="Input 3 4 2 3 2 9" xfId="12410" xr:uid="{D6F97E6A-B40C-4295-A4BB-36420B6A338D}"/>
    <cellStyle name="Input 3 4 2 3 3" xfId="6358" xr:uid="{00000000-0005-0000-0000-0000D6060000}"/>
    <cellStyle name="Input 3 4 2 3 4" xfId="10010" xr:uid="{AC42AC39-2408-4E99-9397-2626F36667CC}"/>
    <cellStyle name="Input 3 4 2 3 5" xfId="9367" xr:uid="{18FF8552-175D-4104-8C28-5792F24BED03}"/>
    <cellStyle name="Input 3 4 2 3 6" xfId="14145" xr:uid="{7B1A9F4A-F0AE-4214-822C-E0056B368068}"/>
    <cellStyle name="Input 3 4 2 3 7" xfId="8707" xr:uid="{A987438C-B932-485B-9E41-1EF8503136D3}"/>
    <cellStyle name="Input 3 4 2 3 8" xfId="15277" xr:uid="{FE21C746-AD50-4700-9141-763ADAD6C6E2}"/>
    <cellStyle name="Input 3 4 2 3 9" xfId="16727" xr:uid="{A4B985E1-2AED-4350-B828-A87AC0F389DF}"/>
    <cellStyle name="Input 3 4 2 4" xfId="3977" xr:uid="{00000000-0005-0000-0000-0000D8060000}"/>
    <cellStyle name="Input 3 4 2 4 10" xfId="15420" xr:uid="{B902BD0C-3018-4727-A9EE-639A04CBBF44}"/>
    <cellStyle name="Input 3 4 2 4 2" xfId="5601" xr:uid="{00000000-0005-0000-0000-0000D9060000}"/>
    <cellStyle name="Input 3 4 2 4 2 2" xfId="7386" xr:uid="{00000000-0005-0000-0000-0000D9060000}"/>
    <cellStyle name="Input 3 4 2 4 2 3" xfId="11736" xr:uid="{DF00FA91-0B3E-45CA-9B15-6DBB71D8B699}"/>
    <cellStyle name="Input 3 4 2 4 2 4" xfId="13140" xr:uid="{E974BDC7-508E-439E-B077-F3DCE498637D}"/>
    <cellStyle name="Input 3 4 2 4 2 5" xfId="14427" xr:uid="{6A31BE12-847D-4038-978D-7324B4BE724A}"/>
    <cellStyle name="Input 3 4 2 4 2 6" xfId="16154" xr:uid="{3CB188FD-A751-4C7E-BAF3-CC31486E7A12}"/>
    <cellStyle name="Input 3 4 2 4 2 7" xfId="17683" xr:uid="{C1BE00A2-9881-4BC4-92F4-D9D777213F7F}"/>
    <cellStyle name="Input 3 4 2 4 2 8" xfId="18991" xr:uid="{741D31C5-FEE4-43EF-AF3A-03E0F04CA72D}"/>
    <cellStyle name="Input 3 4 2 4 2 9" xfId="18316" xr:uid="{DB2A3422-F99D-49CF-875E-08D0C9BCD5AB}"/>
    <cellStyle name="Input 3 4 2 4 3" xfId="6491" xr:uid="{00000000-0005-0000-0000-0000D8060000}"/>
    <cellStyle name="Input 3 4 2 4 4" xfId="10183" xr:uid="{B55729EF-FA4D-451A-8E57-6F43D538BC6D}"/>
    <cellStyle name="Input 3 4 2 4 5" xfId="11054" xr:uid="{35F823F0-0630-4195-A6A2-D90E112063DF}"/>
    <cellStyle name="Input 3 4 2 4 6" xfId="10316" xr:uid="{15AEBA55-B43F-44AD-9FC6-CCB0E3134923}"/>
    <cellStyle name="Input 3 4 2 4 7" xfId="14089" xr:uid="{4C7391AB-7F5D-49B4-A538-7D696DF543CF}"/>
    <cellStyle name="Input 3 4 2 4 8" xfId="14895" xr:uid="{80BD78C1-5FCC-482B-8555-692FC7BF6C57}"/>
    <cellStyle name="Input 3 4 2 4 9" xfId="13799" xr:uid="{E1F9718F-1C08-430C-9F1F-BA271D9C9767}"/>
    <cellStyle name="Input 3 4 2 5" xfId="5137" xr:uid="{00000000-0005-0000-0000-0000DA060000}"/>
    <cellStyle name="Input 3 4 2 5 2" xfId="6922" xr:uid="{00000000-0005-0000-0000-0000DA060000}"/>
    <cellStyle name="Input 3 4 2 5 3" xfId="11272" xr:uid="{DE745A44-C1DE-4306-A008-6EBAA73C7BAD}"/>
    <cellStyle name="Input 3 4 2 5 4" xfId="12676" xr:uid="{0C5814F9-6D42-42E0-AFAA-5C13945D5E75}"/>
    <cellStyle name="Input 3 4 2 5 5" xfId="10477" xr:uid="{37C3C4FA-3C43-409B-A350-FD3CBB2A7381}"/>
    <cellStyle name="Input 3 4 2 5 6" xfId="15690" xr:uid="{C9920B68-414B-4CE4-BEE2-EA59C5290D6E}"/>
    <cellStyle name="Input 3 4 2 5 7" xfId="17219" xr:uid="{740EFED8-DEE1-4070-899E-4F2226C0ED51}"/>
    <cellStyle name="Input 3 4 2 5 8" xfId="18527" xr:uid="{3BA228B9-C274-4432-925F-7674FA44F872}"/>
    <cellStyle name="Input 3 4 2 5 9" xfId="13512" xr:uid="{F8F99956-D745-4431-88F8-279229B4E4B1}"/>
    <cellStyle name="Input 3 4 2 6" xfId="6030" xr:uid="{00000000-0005-0000-0000-0000D1060000}"/>
    <cellStyle name="Input 3 4 2 7" xfId="9604" xr:uid="{5C8CECCE-BB72-4F29-A501-F7A26E83291F}"/>
    <cellStyle name="Input 3 4 2 8" xfId="7997" xr:uid="{C3869842-ACFD-4FFC-87E5-AEAFB4AA6CF9}"/>
    <cellStyle name="Input 3 4 2 9" xfId="13744" xr:uid="{D40DDC4F-658A-4B10-B0D0-0D40D0301ACE}"/>
    <cellStyle name="Input 3 4 3" xfId="3614" xr:uid="{00000000-0005-0000-0000-0000DB060000}"/>
    <cellStyle name="Input 3 4 3 10" xfId="14150" xr:uid="{017A3A57-9DB9-4EF5-B3E2-0784EA0DC257}"/>
    <cellStyle name="Input 3 4 3 11" xfId="15326" xr:uid="{BA8BAD12-F96B-445E-9962-7D512E32A5ED}"/>
    <cellStyle name="Input 3 4 3 2" xfId="4212" xr:uid="{00000000-0005-0000-0000-0000DC060000}"/>
    <cellStyle name="Input 3 4 3 2 10" xfId="19595" xr:uid="{EBE132FF-11F5-4C2D-BD40-103B795C4687}"/>
    <cellStyle name="Input 3 4 3 2 2" xfId="5787" xr:uid="{00000000-0005-0000-0000-0000DD060000}"/>
    <cellStyle name="Input 3 4 3 2 2 2" xfId="7572" xr:uid="{00000000-0005-0000-0000-0000DD060000}"/>
    <cellStyle name="Input 3 4 3 2 2 3" xfId="11922" xr:uid="{73802093-3389-41E8-B2EE-CA7CFF8041A3}"/>
    <cellStyle name="Input 3 4 3 2 2 4" xfId="13326" xr:uid="{51594F4B-0E58-49D2-8FBA-FC02FBB25706}"/>
    <cellStyle name="Input 3 4 3 2 2 5" xfId="13769" xr:uid="{0027D873-0FB5-4032-B4F0-F75F384B17A1}"/>
    <cellStyle name="Input 3 4 3 2 2 6" xfId="16340" xr:uid="{B8E066F4-8E77-4622-8A9B-8A16A9B9543B}"/>
    <cellStyle name="Input 3 4 3 2 2 7" xfId="17869" xr:uid="{31FD5B98-7C07-416A-A3AD-D13730CCF28B}"/>
    <cellStyle name="Input 3 4 3 2 2 8" xfId="19177" xr:uid="{DB559D0C-6CB2-441C-8154-A734F8B3691C}"/>
    <cellStyle name="Input 3 4 3 2 2 9" xfId="19361" xr:uid="{29451CDE-3367-4370-B17E-1AD25AE56083}"/>
    <cellStyle name="Input 3 4 3 2 3" xfId="6675" xr:uid="{00000000-0005-0000-0000-0000DC060000}"/>
    <cellStyle name="Input 3 4 3 2 4" xfId="10405" xr:uid="{793EF89C-BB33-4430-9F3A-87FDEBCDDA0D}"/>
    <cellStyle name="Input 3 4 3 2 5" xfId="7729" xr:uid="{801E50DF-39C6-448B-8D3B-085FAE2E20D3}"/>
    <cellStyle name="Input 3 4 3 2 6" xfId="10216" xr:uid="{55392BCA-1F76-4900-AF11-E6F6ACF908B9}"/>
    <cellStyle name="Input 3 4 3 2 7" xfId="15009" xr:uid="{1A88F37F-8604-447A-AA3E-34CD61683664}"/>
    <cellStyle name="Input 3 4 3 2 8" xfId="16545" xr:uid="{A5A901DA-CF54-4E07-9DA0-5643C0579EC1}"/>
    <cellStyle name="Input 3 4 3 2 9" xfId="18067" xr:uid="{D87EB01E-CE69-40E3-87BB-9E43524DAE03}"/>
    <cellStyle name="Input 3 4 3 3" xfId="5322" xr:uid="{00000000-0005-0000-0000-0000DE060000}"/>
    <cellStyle name="Input 3 4 3 3 2" xfId="7107" xr:uid="{00000000-0005-0000-0000-0000DE060000}"/>
    <cellStyle name="Input 3 4 3 3 3" xfId="11457" xr:uid="{FC32E478-9826-4C6C-A828-F4657FAAAC6E}"/>
    <cellStyle name="Input 3 4 3 3 4" xfId="12861" xr:uid="{C1D1C513-C129-4BBD-B794-19B211E83B18}"/>
    <cellStyle name="Input 3 4 3 3 5" xfId="13952" xr:uid="{B9AA1AC9-E70D-412A-BECD-F7C3D8524BC2}"/>
    <cellStyle name="Input 3 4 3 3 6" xfId="15875" xr:uid="{D9919D4F-19BA-4C75-9F13-20D0D8FF7198}"/>
    <cellStyle name="Input 3 4 3 3 7" xfId="17404" xr:uid="{8CBBCC68-8FE3-46C0-B6C2-DD68532C0EEA}"/>
    <cellStyle name="Input 3 4 3 3 8" xfId="18712" xr:uid="{A6EE33EB-33DE-4D94-A225-AB5F4F3395D3}"/>
    <cellStyle name="Input 3 4 3 3 9" xfId="12199" xr:uid="{BA5CB436-37C0-4DF3-BE63-A122DBF21749}"/>
    <cellStyle name="Input 3 4 3 4" xfId="6214" xr:uid="{00000000-0005-0000-0000-0000DB060000}"/>
    <cellStyle name="Input 3 4 3 5" xfId="9837" xr:uid="{CB67CEBA-49CE-490B-96EF-29384FF586F1}"/>
    <cellStyle name="Input 3 4 3 6" xfId="10636" xr:uid="{6F042470-5A9F-4AC0-80D3-51036B608F34}"/>
    <cellStyle name="Input 3 4 3 7" xfId="10606" xr:uid="{8EDC6B2A-F760-409A-AE8B-517D7FCBD586}"/>
    <cellStyle name="Input 3 4 3 8" xfId="11007" xr:uid="{F01DD29C-2EED-48D1-96B1-DC427D7391B2}"/>
    <cellStyle name="Input 3 4 3 9" xfId="14288" xr:uid="{BBD7847F-06AB-44CF-B8EE-08D8CFA89FB4}"/>
    <cellStyle name="Input 3 4 4" xfId="3885" xr:uid="{00000000-0005-0000-0000-0000DF060000}"/>
    <cellStyle name="Input 3 4 4 10" xfId="12423" xr:uid="{32D8515C-8B73-48C0-B38C-250DA31CBC0C}"/>
    <cellStyle name="Input 3 4 4 2" xfId="5523" xr:uid="{00000000-0005-0000-0000-0000E0060000}"/>
    <cellStyle name="Input 3 4 4 2 2" xfId="7308" xr:uid="{00000000-0005-0000-0000-0000E0060000}"/>
    <cellStyle name="Input 3 4 4 2 3" xfId="11658" xr:uid="{9324C090-4540-474D-A931-87D96A0D835D}"/>
    <cellStyle name="Input 3 4 4 2 4" xfId="13062" xr:uid="{BB3FF228-8E98-4AAA-9B67-66951A4BE7CE}"/>
    <cellStyle name="Input 3 4 4 2 5" xfId="14116" xr:uid="{21A02BF7-6A21-4CE7-8E96-0AFADA2330C4}"/>
    <cellStyle name="Input 3 4 4 2 6" xfId="16076" xr:uid="{74EFE728-8F06-48AA-9FC0-C6C4E792AADA}"/>
    <cellStyle name="Input 3 4 4 2 7" xfId="17605" xr:uid="{804206CD-6E87-44B9-A2C7-1949F976DE48}"/>
    <cellStyle name="Input 3 4 4 2 8" xfId="18913" xr:uid="{54C11586-D53F-4580-A6BE-BE2C1829A511}"/>
    <cellStyle name="Input 3 4 4 2 9" xfId="19797" xr:uid="{759945A9-A1D0-4BE2-9647-23E86D1EBC9A}"/>
    <cellStyle name="Input 3 4 4 3" xfId="6415" xr:uid="{00000000-0005-0000-0000-0000DF060000}"/>
    <cellStyle name="Input 3 4 4 4" xfId="10093" xr:uid="{34533D84-E7D7-4510-A639-E76707516C80}"/>
    <cellStyle name="Input 3 4 4 5" xfId="10761" xr:uid="{26A24DA4-AFA7-4058-B819-CD75A2BF0816}"/>
    <cellStyle name="Input 3 4 4 6" xfId="8280" xr:uid="{E919365A-FD4C-404C-ABAA-5F66D112F270}"/>
    <cellStyle name="Input 3 4 4 7" xfId="14403" xr:uid="{61F8507E-BEB5-4FBE-ACD1-8D81D9624A4A}"/>
    <cellStyle name="Input 3 4 4 8" xfId="15213" xr:uid="{EB38E48D-54E0-4770-8035-73F8CBB888E5}"/>
    <cellStyle name="Input 3 4 4 9" xfId="8790" xr:uid="{2F2FB6FB-8858-41CA-9407-1D858623C7C8}"/>
    <cellStyle name="Input 3 4 5" xfId="5067" xr:uid="{00000000-0005-0000-0000-0000E1060000}"/>
    <cellStyle name="Input 3 4 5 2" xfId="6852" xr:uid="{00000000-0005-0000-0000-0000E1060000}"/>
    <cellStyle name="Input 3 4 5 3" xfId="11202" xr:uid="{A8ECF537-69F0-4EB5-88F7-99EEC19FC3C6}"/>
    <cellStyle name="Input 3 4 5 4" xfId="12606" xr:uid="{496D10CD-0772-4383-8EF1-D41ADCF3DC01}"/>
    <cellStyle name="Input 3 4 5 5" xfId="9634" xr:uid="{CC2E5E51-C3C0-4CB3-AFDF-3C83F5209BB2}"/>
    <cellStyle name="Input 3 4 5 6" xfId="15620" xr:uid="{7940791E-7E3A-4425-AFBC-0500050FB0CD}"/>
    <cellStyle name="Input 3 4 5 7" xfId="17149" xr:uid="{9D8A2F60-D5C3-41B2-9F5B-F3FD001746B5}"/>
    <cellStyle name="Input 3 4 5 8" xfId="18457" xr:uid="{D6388233-6687-49C0-8675-BD49202E0E0C}"/>
    <cellStyle name="Input 3 4 5 9" xfId="19404" xr:uid="{9278EB88-2670-43E4-9AF0-4247006B99AB}"/>
    <cellStyle name="Input 3 4 6" xfId="5960" xr:uid="{00000000-0005-0000-0000-0000D0060000}"/>
    <cellStyle name="Input 3 4 7" xfId="9522" xr:uid="{7427FAFC-D203-4693-9FCB-7BFD354800BA}"/>
    <cellStyle name="Input 3 4 8" xfId="8066" xr:uid="{FBA0C5D3-1B9A-494D-8E7B-1DF5D8226227}"/>
    <cellStyle name="Input 3 4 9" xfId="10826" xr:uid="{B8A34682-C780-47A7-8204-C13D820FB026}"/>
    <cellStyle name="Input 3 5" xfId="3337" xr:uid="{00000000-0005-0000-0000-0000E2060000}"/>
    <cellStyle name="Input 3 5 10" xfId="8270" xr:uid="{FA081D0B-8D52-464E-96AC-3863C08A35F8}"/>
    <cellStyle name="Input 3 5 11" xfId="10232" xr:uid="{00D6ABD6-5D2D-4A89-8674-71194A694DC6}"/>
    <cellStyle name="Input 3 5 12" xfId="16822" xr:uid="{0E2BCED2-3CCB-4218-A9DD-2851948E40E9}"/>
    <cellStyle name="Input 3 5 13" xfId="9902" xr:uid="{70BC3BFB-45C5-42FE-9F31-40D9696610EC}"/>
    <cellStyle name="Input 3 5 2" xfId="3616" xr:uid="{00000000-0005-0000-0000-0000E3060000}"/>
    <cellStyle name="Input 3 5 2 10" xfId="12127" xr:uid="{7DDD4364-A3E4-4B2C-88F0-61016CB5DAA9}"/>
    <cellStyle name="Input 3 5 2 11" xfId="13871" xr:uid="{2BDC6580-D9E5-4BD8-BFB5-0FEA5F9826DD}"/>
    <cellStyle name="Input 3 5 2 2" xfId="4214" xr:uid="{00000000-0005-0000-0000-0000E4060000}"/>
    <cellStyle name="Input 3 5 2 2 10" xfId="11022" xr:uid="{C94748BD-4AD8-4ECA-8523-017F216CB972}"/>
    <cellStyle name="Input 3 5 2 2 2" xfId="5789" xr:uid="{00000000-0005-0000-0000-0000E5060000}"/>
    <cellStyle name="Input 3 5 2 2 2 2" xfId="7574" xr:uid="{00000000-0005-0000-0000-0000E5060000}"/>
    <cellStyle name="Input 3 5 2 2 2 3" xfId="11924" xr:uid="{264F0236-72AE-44AA-ACA8-6BF069FA071F}"/>
    <cellStyle name="Input 3 5 2 2 2 4" xfId="13328" xr:uid="{70C3FB9F-A2FE-4354-99B0-C520F2F1FA63}"/>
    <cellStyle name="Input 3 5 2 2 2 5" xfId="13530" xr:uid="{9B4967C8-F690-41E6-A3EA-2A778CDF0876}"/>
    <cellStyle name="Input 3 5 2 2 2 6" xfId="16342" xr:uid="{AD8D205C-C214-498C-BB84-962EE819E749}"/>
    <cellStyle name="Input 3 5 2 2 2 7" xfId="17871" xr:uid="{F7FB6321-A527-45C7-9035-1DF82DEC2B4F}"/>
    <cellStyle name="Input 3 5 2 2 2 8" xfId="19179" xr:uid="{F51C710D-B060-4369-AC69-837FE0B2E6EF}"/>
    <cellStyle name="Input 3 5 2 2 2 9" xfId="16686" xr:uid="{376B8733-B582-4122-A1D7-049FCF041269}"/>
    <cellStyle name="Input 3 5 2 2 3" xfId="6677" xr:uid="{00000000-0005-0000-0000-0000E4060000}"/>
    <cellStyle name="Input 3 5 2 2 4" xfId="10407" xr:uid="{96C2D4F5-7B8F-47D7-B332-D069AD49CB01}"/>
    <cellStyle name="Input 3 5 2 2 5" xfId="7727" xr:uid="{EDEEB272-6D74-48A6-852F-6EEFD15141BA}"/>
    <cellStyle name="Input 3 5 2 2 6" xfId="14284" xr:uid="{722B3284-F384-40B9-9DF6-8EF090EE1AF7}"/>
    <cellStyle name="Input 3 5 2 2 7" xfId="15011" xr:uid="{05D542BB-5F1F-4912-9BB3-3E410F8DF475}"/>
    <cellStyle name="Input 3 5 2 2 8" xfId="16547" xr:uid="{D2420C89-B685-4855-8C07-09EC15C108DE}"/>
    <cellStyle name="Input 3 5 2 2 9" xfId="18069" xr:uid="{78AF1A84-17F0-424D-9ECA-431FE1FA4EC4}"/>
    <cellStyle name="Input 3 5 2 3" xfId="5324" xr:uid="{00000000-0005-0000-0000-0000E6060000}"/>
    <cellStyle name="Input 3 5 2 3 2" xfId="7109" xr:uid="{00000000-0005-0000-0000-0000E6060000}"/>
    <cellStyle name="Input 3 5 2 3 3" xfId="11459" xr:uid="{8CB5913A-DF0D-47EB-9595-A8C53C4EFAF7}"/>
    <cellStyle name="Input 3 5 2 3 4" xfId="12863" xr:uid="{E41ED07B-C0C6-4C7C-BD37-CE8AC126B9BD}"/>
    <cellStyle name="Input 3 5 2 3 5" xfId="13767" xr:uid="{C0974E91-C4FD-48B7-B1DF-33DA3EE38350}"/>
    <cellStyle name="Input 3 5 2 3 6" xfId="15877" xr:uid="{8E205236-BAD6-451E-80FA-2BAE9A33D44F}"/>
    <cellStyle name="Input 3 5 2 3 7" xfId="17406" xr:uid="{57F50AE6-858A-428A-A4E3-2B58FBDEE3B4}"/>
    <cellStyle name="Input 3 5 2 3 8" xfId="18714" xr:uid="{EF3433DB-475E-4107-B2D9-2815096B7628}"/>
    <cellStyle name="Input 3 5 2 3 9" xfId="8875" xr:uid="{000D3896-E085-475C-AA18-8AA2EC5F9C0B}"/>
    <cellStyle name="Input 3 5 2 4" xfId="6216" xr:uid="{00000000-0005-0000-0000-0000E3060000}"/>
    <cellStyle name="Input 3 5 2 5" xfId="9839" xr:uid="{8A95754B-8053-4D2C-AF41-1310E0334A8C}"/>
    <cellStyle name="Input 3 5 2 6" xfId="10993" xr:uid="{36166473-A442-41E3-9CE9-2D2A4E073D02}"/>
    <cellStyle name="Input 3 5 2 7" xfId="12192" xr:uid="{DE8ED076-21D8-4A1D-A1CB-B25AAE9BB93B}"/>
    <cellStyle name="Input 3 5 2 8" xfId="9413" xr:uid="{C6DE4503-4C7C-4E0C-9A40-38B2C04FBE73}"/>
    <cellStyle name="Input 3 5 2 9" xfId="8981" xr:uid="{96DB30F7-1CDD-4E8D-80E3-73FF09614261}"/>
    <cellStyle name="Input 3 5 3" xfId="3765" xr:uid="{00000000-0005-0000-0000-0000E7060000}"/>
    <cellStyle name="Input 3 5 3 10" xfId="20026" xr:uid="{10F61E1E-811D-4732-B9BD-8E0DE8536572}"/>
    <cellStyle name="Input 3 5 3 2" xfId="5436" xr:uid="{00000000-0005-0000-0000-0000E8060000}"/>
    <cellStyle name="Input 3 5 3 2 2" xfId="7221" xr:uid="{00000000-0005-0000-0000-0000E8060000}"/>
    <cellStyle name="Input 3 5 3 2 3" xfId="11571" xr:uid="{77D384BA-0B46-46FF-9E1C-6741774EE74C}"/>
    <cellStyle name="Input 3 5 3 2 4" xfId="12975" xr:uid="{AFB5B640-4B80-4DAA-AF01-EF17B4D5E0FA}"/>
    <cellStyle name="Input 3 5 3 2 5" xfId="10986" xr:uid="{C9A09D23-16AB-40EA-84F6-C0A25F719965}"/>
    <cellStyle name="Input 3 5 3 2 6" xfId="15989" xr:uid="{FD3F218F-33DB-4095-9B40-44D334165F03}"/>
    <cellStyle name="Input 3 5 3 2 7" xfId="17518" xr:uid="{9768C398-7506-4515-AE13-39843DC461CC}"/>
    <cellStyle name="Input 3 5 3 2 8" xfId="18826" xr:uid="{07020E00-421F-4463-A69B-0B8E9AAF2B72}"/>
    <cellStyle name="Input 3 5 3 2 9" xfId="16943" xr:uid="{08C3A2E1-2372-42EF-850E-03835011C10A}"/>
    <cellStyle name="Input 3 5 3 3" xfId="6328" xr:uid="{00000000-0005-0000-0000-0000E7060000}"/>
    <cellStyle name="Input 3 5 3 4" xfId="9975" xr:uid="{09045F2C-7B6A-4FD6-B124-253A883AAEEA}"/>
    <cellStyle name="Input 3 5 3 5" xfId="7873" xr:uid="{2D1DC91F-8678-4D81-BA0C-74BD66A78109}"/>
    <cellStyle name="Input 3 5 3 6" xfId="12212" xr:uid="{F0514D79-6020-4396-A9B0-EBD09330B66F}"/>
    <cellStyle name="Input 3 5 3 7" xfId="12075" xr:uid="{550480A2-7379-4E11-BCE9-F645A3BDF3B5}"/>
    <cellStyle name="Input 3 5 3 8" xfId="14204" xr:uid="{5313A3F6-0E21-4112-A37A-D69FF18A81D5}"/>
    <cellStyle name="Input 3 5 3 9" xfId="15350" xr:uid="{0063D595-3045-417C-AE33-9ADD7C134432}"/>
    <cellStyle name="Input 3 5 4" xfId="3942" xr:uid="{00000000-0005-0000-0000-0000E9060000}"/>
    <cellStyle name="Input 3 5 4 10" xfId="19408" xr:uid="{0A3AEA44-9C23-4CC0-A474-B50758992FE6}"/>
    <cellStyle name="Input 3 5 4 2" xfId="5571" xr:uid="{00000000-0005-0000-0000-0000EA060000}"/>
    <cellStyle name="Input 3 5 4 2 2" xfId="7356" xr:uid="{00000000-0005-0000-0000-0000EA060000}"/>
    <cellStyle name="Input 3 5 4 2 3" xfId="11706" xr:uid="{8DE16BF6-9C4B-4427-B018-830566DE9090}"/>
    <cellStyle name="Input 3 5 4 2 4" xfId="13110" xr:uid="{E48AEF17-1169-4D84-990E-F62264E5B3BF}"/>
    <cellStyle name="Input 3 5 4 2 5" xfId="14780" xr:uid="{5E08B11B-A32D-4E97-A1F6-4F7630A42875}"/>
    <cellStyle name="Input 3 5 4 2 6" xfId="16124" xr:uid="{7B7382FE-5222-470F-A621-54CD727122CB}"/>
    <cellStyle name="Input 3 5 4 2 7" xfId="17653" xr:uid="{426C74B5-E593-43B4-880F-C12A4DCF9175}"/>
    <cellStyle name="Input 3 5 4 2 8" xfId="18961" xr:uid="{8FFFEC21-D82F-4E1A-B327-BA0EB05A722A}"/>
    <cellStyle name="Input 3 5 4 2 9" xfId="14655" xr:uid="{27E157B9-F9A2-4DA9-B5ED-1E16D44B84C1}"/>
    <cellStyle name="Input 3 5 4 3" xfId="6461" xr:uid="{00000000-0005-0000-0000-0000E9060000}"/>
    <cellStyle name="Input 3 5 4 4" xfId="10148" xr:uid="{CC269C97-BCFF-42DE-80D5-7277953D5CE6}"/>
    <cellStyle name="Input 3 5 4 5" xfId="10034" xr:uid="{112AFEB3-FC66-4948-A74C-74297134DC66}"/>
    <cellStyle name="Input 3 5 4 6" xfId="8708" xr:uid="{A447AE10-F226-45AE-8C1A-A413636EFF90}"/>
    <cellStyle name="Input 3 5 4 7" xfId="8471" xr:uid="{694CCEAE-BD50-4956-A231-78761656392F}"/>
    <cellStyle name="Input 3 5 4 8" xfId="8515" xr:uid="{C6A8CCC7-EB74-4CE4-A556-A5EE7BAA191B}"/>
    <cellStyle name="Input 3 5 4 9" xfId="12014" xr:uid="{6AFB71DF-1425-4869-BECC-6700649F76BA}"/>
    <cellStyle name="Input 3 5 5" xfId="5107" xr:uid="{00000000-0005-0000-0000-0000EB060000}"/>
    <cellStyle name="Input 3 5 5 2" xfId="6892" xr:uid="{00000000-0005-0000-0000-0000EB060000}"/>
    <cellStyle name="Input 3 5 5 3" xfId="11242" xr:uid="{E6C394B7-E87D-43C7-A772-31609D121DD0}"/>
    <cellStyle name="Input 3 5 5 4" xfId="12646" xr:uid="{4194B172-F912-4F37-87BB-2D387AB678CF}"/>
    <cellStyle name="Input 3 5 5 5" xfId="11092" xr:uid="{EE14890D-C7BE-4BE0-82B5-E62424E0F58A}"/>
    <cellStyle name="Input 3 5 5 6" xfId="15660" xr:uid="{02789453-CD55-4B52-A31F-98B77C36ED82}"/>
    <cellStyle name="Input 3 5 5 7" xfId="17189" xr:uid="{B6DEAA4F-69F5-4A66-8987-62BF3DBE4256}"/>
    <cellStyle name="Input 3 5 5 8" xfId="18497" xr:uid="{E76E87CB-7D75-475F-A943-385A0AE5920E}"/>
    <cellStyle name="Input 3 5 5 9" xfId="19431" xr:uid="{3117F8C7-52F8-46A3-B11E-93EC8841CE00}"/>
    <cellStyle name="Input 3 5 6" xfId="6000" xr:uid="{00000000-0005-0000-0000-0000E2060000}"/>
    <cellStyle name="Input 3 5 7" xfId="9569" xr:uid="{7DE927E3-D81E-4B3A-835F-22E8B599EE46}"/>
    <cellStyle name="Input 3 5 8" xfId="8031" xr:uid="{7819B3D1-BEBC-4D29-9C8D-518BBF7D8E89}"/>
    <cellStyle name="Input 3 5 9" xfId="10892" xr:uid="{098C3EE9-8FEE-4828-AB7B-CEF9272D15B1}"/>
    <cellStyle name="Input 3 6" xfId="3471" xr:uid="{00000000-0005-0000-0000-0000EC060000}"/>
    <cellStyle name="Input 3 6 10" xfId="16784" xr:uid="{2960191B-13AB-4087-ADF6-7B407DD8CB3F}"/>
    <cellStyle name="Input 3 6 11" xfId="16840" xr:uid="{18CEC351-4B0D-4115-AF81-A4BB8081DFA5}"/>
    <cellStyle name="Input 3 6 2" xfId="4072" xr:uid="{00000000-0005-0000-0000-0000ED060000}"/>
    <cellStyle name="Input 3 6 2 10" xfId="8947" xr:uid="{63A0CB8E-7475-478A-882B-4CB9327E2FBF}"/>
    <cellStyle name="Input 3 6 2 2" xfId="5672" xr:uid="{00000000-0005-0000-0000-0000EE060000}"/>
    <cellStyle name="Input 3 6 2 2 2" xfId="7457" xr:uid="{00000000-0005-0000-0000-0000EE060000}"/>
    <cellStyle name="Input 3 6 2 2 3" xfId="11807" xr:uid="{6EBA476F-54FB-4F1D-9AF3-2116FBD6B6C3}"/>
    <cellStyle name="Input 3 6 2 2 4" xfId="13211" xr:uid="{0F80D2C6-1DE9-4EE8-A53E-A6CC6C2D3ED6}"/>
    <cellStyle name="Input 3 6 2 2 5" xfId="13603" xr:uid="{1EA262E1-DAE6-4F96-BC92-65F15F307E28}"/>
    <cellStyle name="Input 3 6 2 2 6" xfId="16225" xr:uid="{49A49AB8-2207-4911-B40C-EAF0D77A0562}"/>
    <cellStyle name="Input 3 6 2 2 7" xfId="17754" xr:uid="{7CDF3611-D52C-43BC-8066-69FA3FF2DD3C}"/>
    <cellStyle name="Input 3 6 2 2 8" xfId="19062" xr:uid="{D81131A6-C195-4884-803F-57813348DFD7}"/>
    <cellStyle name="Input 3 6 2 2 9" xfId="13889" xr:uid="{00B559F1-0E05-4617-9726-2AD336BDB8C6}"/>
    <cellStyle name="Input 3 6 2 3" xfId="6561" xr:uid="{00000000-0005-0000-0000-0000ED060000}"/>
    <cellStyle name="Input 3 6 2 4" xfId="10274" xr:uid="{06A498A8-709B-4E37-AEAD-26EDF3E61035}"/>
    <cellStyle name="Input 3 6 2 5" xfId="10361" xr:uid="{1490B962-DB3B-4CC7-9939-B5FEDD0280D2}"/>
    <cellStyle name="Input 3 6 2 6" xfId="14163" xr:uid="{794929F0-EB02-4102-80C7-262D80122D6F}"/>
    <cellStyle name="Input 3 6 2 7" xfId="14263" xr:uid="{9D1FA507-E0CC-40FF-9755-2BD04A741E61}"/>
    <cellStyle name="Input 3 6 2 8" xfId="9210" xr:uid="{BEEC0F3D-49EF-4227-8A3B-5B8E119B771C}"/>
    <cellStyle name="Input 3 6 2 9" xfId="10658" xr:uid="{DDDA7F5B-C0D4-413A-ACF6-8A43637F0DD1}"/>
    <cellStyle name="Input 3 6 3" xfId="5207" xr:uid="{00000000-0005-0000-0000-0000EF060000}"/>
    <cellStyle name="Input 3 6 3 2" xfId="6992" xr:uid="{00000000-0005-0000-0000-0000EF060000}"/>
    <cellStyle name="Input 3 6 3 3" xfId="11342" xr:uid="{0893EA64-D1DB-45D3-AF4E-592AF4EA3C56}"/>
    <cellStyle name="Input 3 6 3 4" xfId="12746" xr:uid="{608A2E15-BC05-4D84-9CB7-47FB8B974295}"/>
    <cellStyle name="Input 3 6 3 5" xfId="14249" xr:uid="{FDE8C2BD-0574-45CD-862D-3D2ED798E247}"/>
    <cellStyle name="Input 3 6 3 6" xfId="15760" xr:uid="{1C2BFDB5-5B14-475F-ADEF-6060CE99C5DD}"/>
    <cellStyle name="Input 3 6 3 7" xfId="17289" xr:uid="{C3AF5556-D3E7-4642-A796-192FA269F745}"/>
    <cellStyle name="Input 3 6 3 8" xfId="18597" xr:uid="{2C1CF02F-BB60-4A12-911D-922343A1687B}"/>
    <cellStyle name="Input 3 6 3 9" xfId="14057" xr:uid="{A20BA712-99C1-46ED-BFD6-0C37E3B8CB40}"/>
    <cellStyle name="Input 3 6 4" xfId="6100" xr:uid="{00000000-0005-0000-0000-0000EC060000}"/>
    <cellStyle name="Input 3 6 5" xfId="9698" xr:uid="{09966236-E104-4461-A4C0-CE4A15217948}"/>
    <cellStyle name="Input 3 6 6" xfId="7918" xr:uid="{F4A3F7FC-3EFE-400C-AEC7-996F40E5141C}"/>
    <cellStyle name="Input 3 6 7" xfId="8352" xr:uid="{8DD1FFC0-74D0-4B13-8DC3-28260687453C}"/>
    <cellStyle name="Input 3 6 8" xfId="8485" xr:uid="{F527920B-9504-42D8-A787-D9F4DDAC1C63}"/>
    <cellStyle name="Input 3 6 9" xfId="15313" xr:uid="{25B15287-EDC6-4EFB-9F91-BB889F63AE3F}"/>
    <cellStyle name="Input 3 7" xfId="3443" xr:uid="{00000000-0005-0000-0000-0000F0060000}"/>
    <cellStyle name="Input 3 7 10" xfId="16902" xr:uid="{5E0B2498-CD52-4F9A-8AE3-BC0F4A9C27E8}"/>
    <cellStyle name="Input 3 7 11" xfId="19366" xr:uid="{167F4FB9-0CBE-4EFB-9FAF-53C1340B80C3}"/>
    <cellStyle name="Input 3 7 2" xfId="4044" xr:uid="{00000000-0005-0000-0000-0000F1060000}"/>
    <cellStyle name="Input 3 7 2 10" xfId="19491" xr:uid="{BD92E891-95A0-4F24-9D08-E78C69F28D54}"/>
    <cellStyle name="Input 3 7 2 2" xfId="5644" xr:uid="{00000000-0005-0000-0000-0000F2060000}"/>
    <cellStyle name="Input 3 7 2 2 2" xfId="7429" xr:uid="{00000000-0005-0000-0000-0000F2060000}"/>
    <cellStyle name="Input 3 7 2 2 3" xfId="11779" xr:uid="{4BD31CBA-18A0-42F5-9A20-A23DEE326254}"/>
    <cellStyle name="Input 3 7 2 2 4" xfId="13183" xr:uid="{2E85F26C-9974-4ED4-BC1B-66A73AD0DAAC}"/>
    <cellStyle name="Input 3 7 2 2 5" xfId="14096" xr:uid="{6F262D68-DBB9-4C96-AB1D-B76E8DE6A3A7}"/>
    <cellStyle name="Input 3 7 2 2 6" xfId="16197" xr:uid="{234950C0-8AD5-44CE-B838-6F7BB12C19EB}"/>
    <cellStyle name="Input 3 7 2 2 7" xfId="17726" xr:uid="{BCE7E341-2C93-4485-AE58-26B0AA357DF7}"/>
    <cellStyle name="Input 3 7 2 2 8" xfId="19034" xr:uid="{4078BB6A-4571-4E10-A113-32CB8FE2BF90}"/>
    <cellStyle name="Input 3 7 2 2 9" xfId="8814" xr:uid="{1EBA9304-CAEA-47B8-AB5D-72CCBC3C7B4A}"/>
    <cellStyle name="Input 3 7 2 3" xfId="6533" xr:uid="{00000000-0005-0000-0000-0000F1060000}"/>
    <cellStyle name="Input 3 7 2 4" xfId="10246" xr:uid="{25E0C684-394D-475C-A883-322A19DAC5F7}"/>
    <cellStyle name="Input 3 7 2 5" xfId="10041" xr:uid="{83E7C306-97B3-4013-9036-8F1966022F1E}"/>
    <cellStyle name="Input 3 7 2 6" xfId="10577" xr:uid="{4DF6702F-F758-4104-847A-449DD2E76CC1}"/>
    <cellStyle name="Input 3 7 2 7" xfId="13888" xr:uid="{72C2257A-89EE-4898-BC5F-6CF7D5D1014E}"/>
    <cellStyle name="Input 3 7 2 8" xfId="14741" xr:uid="{03C7422A-E24B-4D5C-874C-8EC62A4E2C66}"/>
    <cellStyle name="Input 3 7 2 9" xfId="8798" xr:uid="{00018C71-5FF8-4DB6-AA8F-A16DDD69A379}"/>
    <cellStyle name="Input 3 7 3" xfId="5179" xr:uid="{00000000-0005-0000-0000-0000F3060000}"/>
    <cellStyle name="Input 3 7 3 2" xfId="6964" xr:uid="{00000000-0005-0000-0000-0000F3060000}"/>
    <cellStyle name="Input 3 7 3 3" xfId="11314" xr:uid="{5ED7D9BB-19FA-467B-80A6-6B8C7849C3DA}"/>
    <cellStyle name="Input 3 7 3 4" xfId="12718" xr:uid="{FFC3F7D2-7BF3-49C9-94BC-4E5609FC70FD}"/>
    <cellStyle name="Input 3 7 3 5" xfId="8589" xr:uid="{BB0AB057-CAA2-4AD1-8754-F2A941796ED0}"/>
    <cellStyle name="Input 3 7 3 6" xfId="15732" xr:uid="{4393131F-2305-4F6C-B9FD-A7E556C20CB9}"/>
    <cellStyle name="Input 3 7 3 7" xfId="17261" xr:uid="{11B0AB84-67D3-43C7-B3B7-335AB6A1E9DA}"/>
    <cellStyle name="Input 3 7 3 8" xfId="18569" xr:uid="{D8E6D87A-4BA8-4B1B-8371-BC6E6ECB5BA8}"/>
    <cellStyle name="Input 3 7 3 9" xfId="19992" xr:uid="{E9202DC5-F3C8-44F3-A7B4-CFAC39C20024}"/>
    <cellStyle name="Input 3 7 4" xfId="6072" xr:uid="{00000000-0005-0000-0000-0000F0060000}"/>
    <cellStyle name="Input 3 7 5" xfId="9670" xr:uid="{5F59D3C3-3993-49C7-9D58-57751E648B11}"/>
    <cellStyle name="Input 3 7 6" xfId="11109" xr:uid="{01213FC0-C48C-4EFA-8C91-3F8DF86820F4}"/>
    <cellStyle name="Input 3 7 7" xfId="14396" xr:uid="{2B821E87-F008-4E36-BBDD-283AA9A65AFF}"/>
    <cellStyle name="Input 3 7 8" xfId="13682" xr:uid="{D08AD488-0C0F-431D-BA3F-08252E36CE70}"/>
    <cellStyle name="Input 3 7 9" xfId="15267" xr:uid="{1D18F434-6334-4F77-8DE4-787F9E4C2550}"/>
    <cellStyle name="Input 3 8" xfId="3452" xr:uid="{00000000-0005-0000-0000-0000F4060000}"/>
    <cellStyle name="Input 3 8 10" xfId="17009" xr:uid="{4F565F84-91CB-4398-ACF3-600277A5598C}"/>
    <cellStyle name="Input 3 8 11" xfId="18168" xr:uid="{932C381C-ED65-449C-8AA1-BDA59CBFEDE4}"/>
    <cellStyle name="Input 3 8 2" xfId="4053" xr:uid="{00000000-0005-0000-0000-0000F5060000}"/>
    <cellStyle name="Input 3 8 2 10" xfId="18232" xr:uid="{5726CE55-9B50-4E53-94B0-B3613110CBA2}"/>
    <cellStyle name="Input 3 8 2 2" xfId="5653" xr:uid="{00000000-0005-0000-0000-0000F6060000}"/>
    <cellStyle name="Input 3 8 2 2 2" xfId="7438" xr:uid="{00000000-0005-0000-0000-0000F6060000}"/>
    <cellStyle name="Input 3 8 2 2 3" xfId="11788" xr:uid="{F91E14B1-775E-4EF6-BA0F-879946F5AF58}"/>
    <cellStyle name="Input 3 8 2 2 4" xfId="13192" xr:uid="{0B86C17B-B21D-4317-B4CF-CB9BD2090800}"/>
    <cellStyle name="Input 3 8 2 2 5" xfId="9310" xr:uid="{2F157D5D-3DEC-410B-84E1-6C8E20928336}"/>
    <cellStyle name="Input 3 8 2 2 6" xfId="16206" xr:uid="{F3F8634C-1E7B-4658-A14F-A1D3B13B45F6}"/>
    <cellStyle name="Input 3 8 2 2 7" xfId="17735" xr:uid="{348146AC-504B-4BF6-86DE-38E688E272A7}"/>
    <cellStyle name="Input 3 8 2 2 8" xfId="19043" xr:uid="{C2A07536-5036-42E1-8BD3-A9D1C6A4813B}"/>
    <cellStyle name="Input 3 8 2 2 9" xfId="18326" xr:uid="{4AA4553F-4009-4154-B96B-6CC956C0045E}"/>
    <cellStyle name="Input 3 8 2 3" xfId="6542" xr:uid="{00000000-0005-0000-0000-0000F5060000}"/>
    <cellStyle name="Input 3 8 2 4" xfId="10255" xr:uid="{A51E21C9-C51C-4295-84D0-1FCA2911D509}"/>
    <cellStyle name="Input 3 8 2 5" xfId="9655" xr:uid="{12128AF2-B2FE-416A-898E-BF757665254F}"/>
    <cellStyle name="Input 3 8 2 6" xfId="14837" xr:uid="{4F468FDF-75F7-49F0-9E32-5208F7285AF2}"/>
    <cellStyle name="Input 3 8 2 7" xfId="14650" xr:uid="{FB533540-AB8E-4C1B-B743-992420AB5780}"/>
    <cellStyle name="Input 3 8 2 8" xfId="14612" xr:uid="{D3761693-A76E-4387-A647-23192701CDB7}"/>
    <cellStyle name="Input 3 8 2 9" xfId="13721" xr:uid="{A520ACEA-2876-4669-8226-56C9C4BE8355}"/>
    <cellStyle name="Input 3 8 3" xfId="5188" xr:uid="{00000000-0005-0000-0000-0000F7060000}"/>
    <cellStyle name="Input 3 8 3 2" xfId="6973" xr:uid="{00000000-0005-0000-0000-0000F7060000}"/>
    <cellStyle name="Input 3 8 3 3" xfId="11323" xr:uid="{C3F716D0-F20F-4045-AFD8-B741A43CBDCC}"/>
    <cellStyle name="Input 3 8 3 4" xfId="12727" xr:uid="{FFC8C68B-D8BF-4ABF-8ED0-81DE431F4EEC}"/>
    <cellStyle name="Input 3 8 3 5" xfId="10985" xr:uid="{D03532F3-7BCA-45FA-9B96-A6ED1F8E74D0}"/>
    <cellStyle name="Input 3 8 3 6" xfId="15741" xr:uid="{754F31C2-B485-4714-B853-8FEDFE378B38}"/>
    <cellStyle name="Input 3 8 3 7" xfId="17270" xr:uid="{FED352E5-8D15-4C9C-AB12-AAE0908597E3}"/>
    <cellStyle name="Input 3 8 3 8" xfId="18578" xr:uid="{856C8106-73D0-4D02-AEEF-BC30D732B737}"/>
    <cellStyle name="Input 3 8 3 9" xfId="8948" xr:uid="{87E5CD75-9EC1-4292-9AFC-40304FA5FB5F}"/>
    <cellStyle name="Input 3 8 4" xfId="6081" xr:uid="{00000000-0005-0000-0000-0000F4060000}"/>
    <cellStyle name="Input 3 8 5" xfId="9679" xr:uid="{8722AD42-FF1D-4D13-B631-073F25B71A14}"/>
    <cellStyle name="Input 3 8 6" xfId="7932" xr:uid="{E5BDE336-5F8E-46F1-A317-BBFDFB4DC689}"/>
    <cellStyle name="Input 3 8 7" xfId="10782" xr:uid="{BB6BE320-F6B5-4F40-B033-3AED22F7C242}"/>
    <cellStyle name="Input 3 8 8" xfId="8703" xr:uid="{6DC0F8C0-466A-4DEF-9FF0-E4F26BABB997}"/>
    <cellStyle name="Input 3 8 9" xfId="13881" xr:uid="{EC0D8700-0620-4193-952E-B85D3C3666CF}"/>
    <cellStyle name="Input 3 9" xfId="3467" xr:uid="{00000000-0005-0000-0000-0000F8060000}"/>
    <cellStyle name="Input 3 9 10" xfId="16512" xr:uid="{4E1B7B6D-8581-4471-AC71-3C9961CD5498}"/>
    <cellStyle name="Input 3 9 11" xfId="15023" xr:uid="{EBD595E7-94F4-4F11-B09C-13D3A0008961}"/>
    <cellStyle name="Input 3 9 2" xfId="4068" xr:uid="{00000000-0005-0000-0000-0000F9060000}"/>
    <cellStyle name="Input 3 9 2 10" xfId="20001" xr:uid="{C8003589-1F16-44F7-BDD7-03887FBD58AA}"/>
    <cellStyle name="Input 3 9 2 2" xfId="5668" xr:uid="{00000000-0005-0000-0000-0000FA060000}"/>
    <cellStyle name="Input 3 9 2 2 2" xfId="7453" xr:uid="{00000000-0005-0000-0000-0000FA060000}"/>
    <cellStyle name="Input 3 9 2 2 3" xfId="11803" xr:uid="{8D672B65-B849-4BCC-AE64-377F386919BB}"/>
    <cellStyle name="Input 3 9 2 2 4" xfId="13207" xr:uid="{D94EB1DE-717F-4EC7-9A36-C9C2F0C5747B}"/>
    <cellStyle name="Input 3 9 2 2 5" xfId="14429" xr:uid="{B634B05C-11C2-46EC-8E3E-C312977A70E5}"/>
    <cellStyle name="Input 3 9 2 2 6" xfId="16221" xr:uid="{CF2FA9FB-81D4-4EC2-9A68-074EA6578DD7}"/>
    <cellStyle name="Input 3 9 2 2 7" xfId="17750" xr:uid="{05D3B05B-EF63-46DA-918F-246261AFE908}"/>
    <cellStyle name="Input 3 9 2 2 8" xfId="19058" xr:uid="{F64A82AD-13FE-4069-AE54-61F5D69287B2}"/>
    <cellStyle name="Input 3 9 2 2 9" xfId="9849" xr:uid="{A705F25C-DECD-46EB-AA0C-4C4E78115A45}"/>
    <cellStyle name="Input 3 9 2 3" xfId="6557" xr:uid="{00000000-0005-0000-0000-0000F9060000}"/>
    <cellStyle name="Input 3 9 2 4" xfId="10270" xr:uid="{77F3811B-E228-40C7-A087-4FD99B8EDB74}"/>
    <cellStyle name="Input 3 9 2 5" xfId="10552" xr:uid="{28DF8CD3-2AB7-4DF9-9C82-B701FBF7DD6D}"/>
    <cellStyle name="Input 3 9 2 6" xfId="10852" xr:uid="{59F6250D-8A1C-4796-A26E-201A9327D9DF}"/>
    <cellStyle name="Input 3 9 2 7" xfId="14079" xr:uid="{C9DB3968-5324-4011-9DA3-6874C1AFE66F}"/>
    <cellStyle name="Input 3 9 2 8" xfId="9427" xr:uid="{922E270F-C3F7-4F78-943D-E6EB1FAFC031}"/>
    <cellStyle name="Input 3 9 2 9" xfId="8802" xr:uid="{74E9CF3C-EECF-4441-9B20-29F399B2B5A4}"/>
    <cellStyle name="Input 3 9 3" xfId="5203" xr:uid="{00000000-0005-0000-0000-0000FB060000}"/>
    <cellStyle name="Input 3 9 3 2" xfId="6988" xr:uid="{00000000-0005-0000-0000-0000FB060000}"/>
    <cellStyle name="Input 3 9 3 3" xfId="11338" xr:uid="{7A682213-BB96-426C-A3B7-DA9EDE3E5E8F}"/>
    <cellStyle name="Input 3 9 3 4" xfId="12742" xr:uid="{08A6413E-51E4-44BB-9B0E-F46714A7854B}"/>
    <cellStyle name="Input 3 9 3 5" xfId="13911" xr:uid="{4106393F-24F1-457D-A7AD-A6DCD3810068}"/>
    <cellStyle name="Input 3 9 3 6" xfId="15756" xr:uid="{E777D0D2-DF62-45E4-BB07-C4A08B469A09}"/>
    <cellStyle name="Input 3 9 3 7" xfId="17285" xr:uid="{A1C568BD-4409-4206-8A0B-5415ADC020E1}"/>
    <cellStyle name="Input 3 9 3 8" xfId="18593" xr:uid="{91AE4CF3-6B42-4A7C-8947-EFF4E05ACADC}"/>
    <cellStyle name="Input 3 9 3 9" xfId="19751" xr:uid="{88B97DCA-D51B-4DCB-AD08-759102C4EDB1}"/>
    <cellStyle name="Input 3 9 4" xfId="6096" xr:uid="{00000000-0005-0000-0000-0000F8060000}"/>
    <cellStyle name="Input 3 9 5" xfId="9694" xr:uid="{1911C383-B91F-499F-B982-10018CB1EC2C}"/>
    <cellStyle name="Input 3 9 6" xfId="11111" xr:uid="{3C42A6D2-85BC-436D-B0D6-58FCAFE8D0B9}"/>
    <cellStyle name="Input 3 9 7" xfId="10669" xr:uid="{AE4CF4E5-740B-4193-9284-2E1CF320B302}"/>
    <cellStyle name="Input 3 9 8" xfId="8477" xr:uid="{CF2CB60B-EE00-49D9-8B1A-E8C8BB5958BC}"/>
    <cellStyle name="Input 3 9 9" xfId="15340" xr:uid="{BBF1EEB4-C1AB-4081-94DE-571CA378BAD4}"/>
    <cellStyle name="Input 30" xfId="535" xr:uid="{00000000-0005-0000-0000-00006F010000}"/>
    <cellStyle name="Input 31" xfId="521" xr:uid="{00000000-0005-0000-0000-000070010000}"/>
    <cellStyle name="Input 32" xfId="601" xr:uid="{00000000-0005-0000-0000-000071010000}"/>
    <cellStyle name="Input 33" xfId="610" xr:uid="{00000000-0005-0000-0000-000072010000}"/>
    <cellStyle name="Input 34" xfId="595" xr:uid="{00000000-0005-0000-0000-000073010000}"/>
    <cellStyle name="Input 35" xfId="611" xr:uid="{00000000-0005-0000-0000-000074010000}"/>
    <cellStyle name="Input 36" xfId="594" xr:uid="{00000000-0005-0000-0000-000075010000}"/>
    <cellStyle name="Input 37" xfId="612" xr:uid="{00000000-0005-0000-0000-000076010000}"/>
    <cellStyle name="Input 38" xfId="593" xr:uid="{00000000-0005-0000-0000-000077010000}"/>
    <cellStyle name="Input 39" xfId="613" xr:uid="{00000000-0005-0000-0000-000078010000}"/>
    <cellStyle name="Input 4" xfId="315" xr:uid="{00000000-0005-0000-0000-000079010000}"/>
    <cellStyle name="Input 4 10" xfId="8188" xr:uid="{B2EEFEDF-4EA2-48EC-A0E2-61BB338B9E57}"/>
    <cellStyle name="Input 4 11" xfId="13417" xr:uid="{5902E061-4B7D-4DF7-8112-DD5386CF6EF1}"/>
    <cellStyle name="Input 4 12" xfId="10646" xr:uid="{18C2E872-AFD2-4E5B-AAC9-F155508D2124}"/>
    <cellStyle name="Input 4 13" xfId="14465" xr:uid="{9F14F43A-15BD-43B1-8127-C0076C171F6D}"/>
    <cellStyle name="Input 4 14" xfId="8595" xr:uid="{6D8D5708-F484-4872-A3B3-4F20F9A12808}"/>
    <cellStyle name="Input 4 15" xfId="8944" xr:uid="{B9009321-735B-401C-8D75-EF5F98B2CAE5}"/>
    <cellStyle name="Input 4 2" xfId="3289" xr:uid="{00000000-0005-0000-0000-0000FD060000}"/>
    <cellStyle name="Input 4 2 10" xfId="8040" xr:uid="{A9E99EF5-23AE-49AC-BD3E-64DC9AB44905}"/>
    <cellStyle name="Input 4 2 11" xfId="8757" xr:uid="{8FC7650D-EAAD-42BF-9E9A-2F7503DDE654}"/>
    <cellStyle name="Input 4 2 12" xfId="16719" xr:uid="{EE9A67D5-EF79-4C86-906A-EBB2F14B8EF3}"/>
    <cellStyle name="Input 4 2 13" xfId="19375" xr:uid="{307B16D6-35AC-4D48-9DD3-D3A26AD31541}"/>
    <cellStyle name="Input 4 2 2" xfId="3374" xr:uid="{00000000-0005-0000-0000-0000FE060000}"/>
    <cellStyle name="Input 4 2 2 10" xfId="10417" xr:uid="{309EB03E-9E94-4E5D-AA51-48E62384BBA3}"/>
    <cellStyle name="Input 4 2 2 11" xfId="15376" xr:uid="{889C96B9-5288-4362-91F6-73C4252070EC}"/>
    <cellStyle name="Input 4 2 2 12" xfId="15156" xr:uid="{CAC0A884-2BB8-4ADC-BD0E-2983F985816D}"/>
    <cellStyle name="Input 4 2 2 13" xfId="19741" xr:uid="{D5938618-B548-4A18-B5F6-7A30149094E9}"/>
    <cellStyle name="Input 4 2 2 2" xfId="3619" xr:uid="{00000000-0005-0000-0000-0000FF060000}"/>
    <cellStyle name="Input 4 2 2 2 10" xfId="16919" xr:uid="{66FD4BD5-3331-4E13-B310-B6B41703DA96}"/>
    <cellStyle name="Input 4 2 2 2 11" xfId="20022" xr:uid="{FEFD551E-4CCE-4F25-AADA-55B1446D6713}"/>
    <cellStyle name="Input 4 2 2 2 2" xfId="4217" xr:uid="{00000000-0005-0000-0000-000000070000}"/>
    <cellStyle name="Input 4 2 2 2 2 10" xfId="18079" xr:uid="{E8FE7780-D940-4D00-8137-5B992D9A4AF1}"/>
    <cellStyle name="Input 4 2 2 2 2 2" xfId="5792" xr:uid="{00000000-0005-0000-0000-000001070000}"/>
    <cellStyle name="Input 4 2 2 2 2 2 2" xfId="7577" xr:uid="{00000000-0005-0000-0000-000001070000}"/>
    <cellStyle name="Input 4 2 2 2 2 2 3" xfId="11927" xr:uid="{4E17F9FA-F8AE-44A0-B098-C88FB578E22C}"/>
    <cellStyle name="Input 4 2 2 2 2 2 4" xfId="13331" xr:uid="{7425B925-B821-49C3-9956-189CE120091E}"/>
    <cellStyle name="Input 4 2 2 2 2 2 5" xfId="13895" xr:uid="{E93E9FE5-2348-4D04-925A-EFB3EAA17AEF}"/>
    <cellStyle name="Input 4 2 2 2 2 2 6" xfId="16345" xr:uid="{830F3E12-AB5B-42DD-B9AE-76D48820712A}"/>
    <cellStyle name="Input 4 2 2 2 2 2 7" xfId="17874" xr:uid="{114C57E0-256D-4D5B-A734-BE4440E486E5}"/>
    <cellStyle name="Input 4 2 2 2 2 2 8" xfId="19182" xr:uid="{C98E53A7-09BB-48C5-B338-ABFD39CFA301}"/>
    <cellStyle name="Input 4 2 2 2 2 2 9" xfId="18280" xr:uid="{35D27854-D89B-4DCB-90A4-D0F317955442}"/>
    <cellStyle name="Input 4 2 2 2 2 3" xfId="6680" xr:uid="{00000000-0005-0000-0000-000000070000}"/>
    <cellStyle name="Input 4 2 2 2 2 4" xfId="10410" xr:uid="{0F88F60E-839F-419C-A04F-C7FD4DF7BC1B}"/>
    <cellStyle name="Input 4 2 2 2 2 5" xfId="7723" xr:uid="{F13B2261-88EC-4FEC-BE65-33894F5D173E}"/>
    <cellStyle name="Input 4 2 2 2 2 6" xfId="9967" xr:uid="{76949F09-CEAA-4263-B536-ADCD2D20034C}"/>
    <cellStyle name="Input 4 2 2 2 2 7" xfId="15014" xr:uid="{B96C4122-1D24-4D40-AB61-0C62F0997B52}"/>
    <cellStyle name="Input 4 2 2 2 2 8" xfId="16550" xr:uid="{CFBB7E56-EA86-4BE4-B473-9E8399642E86}"/>
    <cellStyle name="Input 4 2 2 2 2 9" xfId="18072" xr:uid="{35503FD5-F16C-40DD-A621-23F66829AFF7}"/>
    <cellStyle name="Input 4 2 2 2 3" xfId="5327" xr:uid="{00000000-0005-0000-0000-000002070000}"/>
    <cellStyle name="Input 4 2 2 2 3 2" xfId="7112" xr:uid="{00000000-0005-0000-0000-000002070000}"/>
    <cellStyle name="Input 4 2 2 2 3 3" xfId="11462" xr:uid="{9F173599-92BC-4C2F-BADE-C7A6CCFF0354}"/>
    <cellStyle name="Input 4 2 2 2 3 4" xfId="12866" xr:uid="{CAE44AB9-FB9F-44AC-AC36-889438530059}"/>
    <cellStyle name="Input 4 2 2 2 3 5" xfId="9141" xr:uid="{FF9D185C-5B2C-4636-9D5D-8B20E69F1B97}"/>
    <cellStyle name="Input 4 2 2 2 3 6" xfId="15880" xr:uid="{3215BC6F-0C3E-44A0-99A4-632D68D8247B}"/>
    <cellStyle name="Input 4 2 2 2 3 7" xfId="17409" xr:uid="{99A2B1D9-9FAA-4F7A-93F7-109B5FE3B1DF}"/>
    <cellStyle name="Input 4 2 2 2 3 8" xfId="18717" xr:uid="{15CBEE39-2A7D-45DE-94F9-3ABDEC913B16}"/>
    <cellStyle name="Input 4 2 2 2 3 9" xfId="8953" xr:uid="{3BDF3EE8-197D-4060-A8CC-9960A0C82348}"/>
    <cellStyle name="Input 4 2 2 2 4" xfId="6219" xr:uid="{00000000-0005-0000-0000-0000FF060000}"/>
    <cellStyle name="Input 4 2 2 2 5" xfId="9842" xr:uid="{A266EC37-5925-442A-903A-4103C3E8B7FD}"/>
    <cellStyle name="Input 4 2 2 2 6" xfId="9944" xr:uid="{9532E0BD-444A-47D9-9F1B-BD934AB0E0DC}"/>
    <cellStyle name="Input 4 2 2 2 7" xfId="9659" xr:uid="{6FD3C1AD-BB33-4E84-8C01-18F45900B70F}"/>
    <cellStyle name="Input 4 2 2 2 8" xfId="14671" xr:uid="{64F1FCD0-A978-400C-AF2E-96A298049AED}"/>
    <cellStyle name="Input 4 2 2 2 9" xfId="14420" xr:uid="{A1E089CA-EB88-44AD-926A-E9014F3FD7F0}"/>
    <cellStyle name="Input 4 2 2 3" xfId="3802" xr:uid="{00000000-0005-0000-0000-000003070000}"/>
    <cellStyle name="Input 4 2 2 3 10" xfId="19319" xr:uid="{7139EA33-3055-4464-960A-98C78B799B51}"/>
    <cellStyle name="Input 4 2 2 3 2" xfId="5468" xr:uid="{00000000-0005-0000-0000-000004070000}"/>
    <cellStyle name="Input 4 2 2 3 2 2" xfId="7253" xr:uid="{00000000-0005-0000-0000-000004070000}"/>
    <cellStyle name="Input 4 2 2 3 2 3" xfId="11603" xr:uid="{890353DD-4CD9-43D2-BC23-D1A6AEAB88E3}"/>
    <cellStyle name="Input 4 2 2 3 2 4" xfId="13007" xr:uid="{2CC4B6E5-2A10-4B16-BD2E-C120C8507C86}"/>
    <cellStyle name="Input 4 2 2 3 2 5" xfId="10817" xr:uid="{CCA1C4AC-9307-4984-B912-644F5C4CE926}"/>
    <cellStyle name="Input 4 2 2 3 2 6" xfId="16021" xr:uid="{2B278B78-B561-42EE-851C-753A54C75E8A}"/>
    <cellStyle name="Input 4 2 2 3 2 7" xfId="17550" xr:uid="{60868A1D-4827-46F9-818C-563D3EE0057F}"/>
    <cellStyle name="Input 4 2 2 3 2 8" xfId="18858" xr:uid="{A2A4AC05-219F-46FF-A044-EF50BE475BDB}"/>
    <cellStyle name="Input 4 2 2 3 2 9" xfId="7774" xr:uid="{539F759B-6120-46C8-BCE1-629253A92629}"/>
    <cellStyle name="Input 4 2 2 3 3" xfId="6360" xr:uid="{00000000-0005-0000-0000-000003070000}"/>
    <cellStyle name="Input 4 2 2 3 4" xfId="10012" xr:uid="{1FD2BA9C-6713-4264-B242-DA003A6780D2}"/>
    <cellStyle name="Input 4 2 2 3 5" xfId="7853" xr:uid="{FE9A9E6A-BD34-432B-96F6-13E60ECD8F51}"/>
    <cellStyle name="Input 4 2 2 3 6" xfId="8282" xr:uid="{8E660559-F41A-44E8-B93E-0EC70E8FBAE2}"/>
    <cellStyle name="Input 4 2 2 3 7" xfId="13726" xr:uid="{A0E80413-92EB-493B-A9AF-DCC123A8E75F}"/>
    <cellStyle name="Input 4 2 2 3 8" xfId="15503" xr:uid="{F714DB15-5E7C-4E93-B819-1479096C624C}"/>
    <cellStyle name="Input 4 2 2 3 9" xfId="16983" xr:uid="{720D2ADD-F2B2-4269-88BE-ABC33621DDE1}"/>
    <cellStyle name="Input 4 2 2 4" xfId="3979" xr:uid="{00000000-0005-0000-0000-000005070000}"/>
    <cellStyle name="Input 4 2 2 4 10" xfId="14513" xr:uid="{C9A4B387-3843-45BB-844F-67A2B2D94E99}"/>
    <cellStyle name="Input 4 2 2 4 2" xfId="5603" xr:uid="{00000000-0005-0000-0000-000006070000}"/>
    <cellStyle name="Input 4 2 2 4 2 2" xfId="7388" xr:uid="{00000000-0005-0000-0000-000006070000}"/>
    <cellStyle name="Input 4 2 2 4 2 3" xfId="11738" xr:uid="{CD8C13B9-E34C-429A-AE77-CEE34208F5F8}"/>
    <cellStyle name="Input 4 2 2 4 2 4" xfId="13142" xr:uid="{CEB177E5-87D6-41FF-B365-E4AEF8273F06}"/>
    <cellStyle name="Input 4 2 2 4 2 5" xfId="9020" xr:uid="{2A1A00A3-5395-4BE2-8B01-D25B331DE731}"/>
    <cellStyle name="Input 4 2 2 4 2 6" xfId="16156" xr:uid="{30648713-610F-4D28-ADE4-84354ED59096}"/>
    <cellStyle name="Input 4 2 2 4 2 7" xfId="17685" xr:uid="{7235D240-A694-44E9-85ED-1F39B0030778}"/>
    <cellStyle name="Input 4 2 2 4 2 8" xfId="18993" xr:uid="{E0295ECA-C783-4DBD-804E-87904FC8EA83}"/>
    <cellStyle name="Input 4 2 2 4 2 9" xfId="20009" xr:uid="{8E699EFF-AF75-4453-9DB7-FA01FB35E8E3}"/>
    <cellStyle name="Input 4 2 2 4 3" xfId="6493" xr:uid="{00000000-0005-0000-0000-000005070000}"/>
    <cellStyle name="Input 4 2 2 4 4" xfId="10185" xr:uid="{000C44C2-3CC5-4C32-BD8F-2A9BFA23324F}"/>
    <cellStyle name="Input 4 2 2 4 5" xfId="10660" xr:uid="{B1467D4D-D688-423A-8D2E-8F4D2CBB9CFB}"/>
    <cellStyle name="Input 4 2 2 4 6" xfId="12015" xr:uid="{846671C2-FF81-42EC-9323-6089B1FCAEE5}"/>
    <cellStyle name="Input 4 2 2 4 7" xfId="13851" xr:uid="{F70CF1CB-4E8E-47F2-A818-718288313F8B}"/>
    <cellStyle name="Input 4 2 2 4 8" xfId="9001" xr:uid="{976E144B-85E5-49B3-B91C-9BA8315503CA}"/>
    <cellStyle name="Input 4 2 2 4 9" xfId="14501" xr:uid="{55FAB823-5522-4BF8-8AAC-A202FEEEAB3E}"/>
    <cellStyle name="Input 4 2 2 5" xfId="5139" xr:uid="{00000000-0005-0000-0000-000007070000}"/>
    <cellStyle name="Input 4 2 2 5 2" xfId="6924" xr:uid="{00000000-0005-0000-0000-000007070000}"/>
    <cellStyle name="Input 4 2 2 5 3" xfId="11274" xr:uid="{020A8A8C-8570-40F5-806E-D08907579C1E}"/>
    <cellStyle name="Input 4 2 2 5 4" xfId="12678" xr:uid="{474E705A-4D56-4594-A0AC-E9DF1B169EE6}"/>
    <cellStyle name="Input 4 2 2 5 5" xfId="8476" xr:uid="{9A91A58B-D65E-44D8-B25B-1BC8972FCCB0}"/>
    <cellStyle name="Input 4 2 2 5 6" xfId="15692" xr:uid="{814024E0-207A-4FEF-9CE2-E41F18914120}"/>
    <cellStyle name="Input 4 2 2 5 7" xfId="17221" xr:uid="{C24928B6-BECC-4CC1-BC99-2733F1CDF321}"/>
    <cellStyle name="Input 4 2 2 5 8" xfId="18529" xr:uid="{82D0CEF4-95F2-4DC0-B9E8-A0B04759F27F}"/>
    <cellStyle name="Input 4 2 2 5 9" xfId="19572" xr:uid="{BE4CF0D7-72C7-46B2-BAAD-5D6F547C075C}"/>
    <cellStyle name="Input 4 2 2 6" xfId="6032" xr:uid="{00000000-0005-0000-0000-0000FE060000}"/>
    <cellStyle name="Input 4 2 2 7" xfId="9606" xr:uid="{DCEA547E-A6DD-4244-B3B8-2793E086A75D}"/>
    <cellStyle name="Input 4 2 2 8" xfId="7995" xr:uid="{2EB37C59-474E-4405-87C6-9B35148221B9}"/>
    <cellStyle name="Input 4 2 2 9" xfId="8214" xr:uid="{BDAE7D33-C4ED-40E2-BEDD-41321F7867AD}"/>
    <cellStyle name="Input 4 2 3" xfId="3618" xr:uid="{00000000-0005-0000-0000-000008070000}"/>
    <cellStyle name="Input 4 2 3 10" xfId="17053" xr:uid="{8E053E50-40B4-493B-AD0F-2B8C499F31ED}"/>
    <cellStyle name="Input 4 2 3 11" xfId="10424" xr:uid="{B252C959-2C49-4F82-A56E-852C60B18E3C}"/>
    <cellStyle name="Input 4 2 3 2" xfId="4216" xr:uid="{00000000-0005-0000-0000-000009070000}"/>
    <cellStyle name="Input 4 2 3 2 10" xfId="10856" xr:uid="{4941AD14-BC9A-49EE-B4B1-2601FC7CC2C7}"/>
    <cellStyle name="Input 4 2 3 2 2" xfId="5791" xr:uid="{00000000-0005-0000-0000-00000A070000}"/>
    <cellStyle name="Input 4 2 3 2 2 2" xfId="7576" xr:uid="{00000000-0005-0000-0000-00000A070000}"/>
    <cellStyle name="Input 4 2 3 2 2 3" xfId="11926" xr:uid="{1A26AEEB-801B-42E2-A602-46FBFF6B799B}"/>
    <cellStyle name="Input 4 2 3 2 2 4" xfId="13330" xr:uid="{EFA8F634-27DA-4A1A-859C-EE64C77272BC}"/>
    <cellStyle name="Input 4 2 3 2 2 5" xfId="8228" xr:uid="{195DEE01-754A-4FE6-B91D-ABBB8BAAF866}"/>
    <cellStyle name="Input 4 2 3 2 2 6" xfId="16344" xr:uid="{EC1FBA82-23DD-49AD-9278-7D89316DED38}"/>
    <cellStyle name="Input 4 2 3 2 2 7" xfId="17873" xr:uid="{BF5B2CD1-FE6B-4087-9F6C-E3A55C2B68D1}"/>
    <cellStyle name="Input 4 2 3 2 2 8" xfId="19181" xr:uid="{4C56CE5E-3747-490E-BEEA-1B54487FBE35}"/>
    <cellStyle name="Input 4 2 3 2 2 9" xfId="18165" xr:uid="{B2624FFA-F87D-438E-B090-38DF7BD363E2}"/>
    <cellStyle name="Input 4 2 3 2 3" xfId="6679" xr:uid="{00000000-0005-0000-0000-000009070000}"/>
    <cellStyle name="Input 4 2 3 2 4" xfId="10409" xr:uid="{724AAEC2-7A7B-4DC9-A217-DB76EBD22729}"/>
    <cellStyle name="Input 4 2 3 2 5" xfId="7724" xr:uid="{D4FB902B-7015-47FE-A628-C55EE5090960}"/>
    <cellStyle name="Input 4 2 3 2 6" xfId="10897" xr:uid="{872BD833-E7BC-4A71-9BF2-31AEC088865F}"/>
    <cellStyle name="Input 4 2 3 2 7" xfId="15013" xr:uid="{EB31ADFB-2428-4733-8090-62C2F72F2171}"/>
    <cellStyle name="Input 4 2 3 2 8" xfId="16549" xr:uid="{7A395EFA-9A96-4FBA-B698-31A1CF725333}"/>
    <cellStyle name="Input 4 2 3 2 9" xfId="18071" xr:uid="{223A8A97-128B-448A-885B-A4AB127440A2}"/>
    <cellStyle name="Input 4 2 3 3" xfId="5326" xr:uid="{00000000-0005-0000-0000-00000B070000}"/>
    <cellStyle name="Input 4 2 3 3 2" xfId="7111" xr:uid="{00000000-0005-0000-0000-00000B070000}"/>
    <cellStyle name="Input 4 2 3 3 3" xfId="11461" xr:uid="{92B1ADCA-7770-4CF4-99E0-BAFC8CBAAD07}"/>
    <cellStyle name="Input 4 2 3 3 4" xfId="12865" xr:uid="{6D691D86-EECC-4B76-AC35-700DAA281427}"/>
    <cellStyle name="Input 4 2 3 3 5" xfId="13528" xr:uid="{89F8495C-C8C0-4A7F-B51B-4BD3A2DCA54B}"/>
    <cellStyle name="Input 4 2 3 3 6" xfId="15879" xr:uid="{A26CE855-024A-416C-AD25-9D8DAA20B136}"/>
    <cellStyle name="Input 4 2 3 3 7" xfId="17408" xr:uid="{7455B2C8-50EE-42F2-998D-6DBC90DE9ED9}"/>
    <cellStyle name="Input 4 2 3 3 8" xfId="18716" xr:uid="{9FD1E0D5-3108-4AAC-8E5C-1AFB4FAE74F6}"/>
    <cellStyle name="Input 4 2 3 3 9" xfId="15128" xr:uid="{E002B5F1-E603-4E82-A609-A7DD11DB90EC}"/>
    <cellStyle name="Input 4 2 3 4" xfId="6218" xr:uid="{00000000-0005-0000-0000-000008070000}"/>
    <cellStyle name="Input 4 2 3 5" xfId="9841" xr:uid="{7C8FE2BE-8527-49BE-9432-3C6CE7101333}"/>
    <cellStyle name="Input 4 2 3 6" xfId="10596" xr:uid="{307763FF-2497-49E4-9AF1-19D5CA836C6D}"/>
    <cellStyle name="Input 4 2 3 7" xfId="9918" xr:uid="{BCFE1281-7E08-482B-8CD9-502DFA68A08D}"/>
    <cellStyle name="Input 4 2 3 8" xfId="9404" xr:uid="{347BB5E2-8EFB-4D93-BCF1-7CE6F7274F7A}"/>
    <cellStyle name="Input 4 2 3 9" xfId="13578" xr:uid="{EDD5790C-CF55-41BB-B850-B7846E4F37D8}"/>
    <cellStyle name="Input 4 2 4" xfId="3887" xr:uid="{00000000-0005-0000-0000-00000C070000}"/>
    <cellStyle name="Input 4 2 4 10" xfId="8861" xr:uid="{A756FA85-29F1-4FBF-B741-6B495E3A2FE0}"/>
    <cellStyle name="Input 4 2 4 2" xfId="5525" xr:uid="{00000000-0005-0000-0000-00000D070000}"/>
    <cellStyle name="Input 4 2 4 2 2" xfId="7310" xr:uid="{00000000-0005-0000-0000-00000D070000}"/>
    <cellStyle name="Input 4 2 4 2 3" xfId="11660" xr:uid="{8EAC830A-1AA8-4F40-9E26-2068082B973F}"/>
    <cellStyle name="Input 4 2 4 2 4" xfId="13064" xr:uid="{291BAF11-EE55-4AC9-AD76-380F2FAF1FEC}"/>
    <cellStyle name="Input 4 2 4 2 5" xfId="14710" xr:uid="{CAE4852A-5A73-4E66-B5E5-7858E02AF44C}"/>
    <cellStyle name="Input 4 2 4 2 6" xfId="16078" xr:uid="{E3CDDCC9-EEF3-4D9E-A1C2-B09294CA6516}"/>
    <cellStyle name="Input 4 2 4 2 7" xfId="17607" xr:uid="{E126E075-1B36-4E0D-B0B6-229D8A221DCD}"/>
    <cellStyle name="Input 4 2 4 2 8" xfId="18915" xr:uid="{869D130E-3FF1-4E50-8BB5-56762933A423}"/>
    <cellStyle name="Input 4 2 4 2 9" xfId="19965" xr:uid="{B36B888A-C185-4AFE-A90E-165AE32265D3}"/>
    <cellStyle name="Input 4 2 4 3" xfId="6417" xr:uid="{00000000-0005-0000-0000-00000C070000}"/>
    <cellStyle name="Input 4 2 4 4" xfId="10095" xr:uid="{F7B20A20-EFC0-49CF-AA00-0BCA24F00427}"/>
    <cellStyle name="Input 4 2 4 5" xfId="11078" xr:uid="{0DC8C25C-1147-42C6-ACE9-ED4B85D6E957}"/>
    <cellStyle name="Input 4 2 4 6" xfId="8559" xr:uid="{6CDB2F57-C3F0-4039-8024-8CF4F9BDAB60}"/>
    <cellStyle name="Input 4 2 4 7" xfId="14615" xr:uid="{F4F77297-12A0-445E-9D67-B116427358BE}"/>
    <cellStyle name="Input 4 2 4 8" xfId="8594" xr:uid="{7F0AC73F-6B4C-497C-840C-049BBC8247E6}"/>
    <cellStyle name="Input 4 2 4 9" xfId="8792" xr:uid="{D3BB2DFC-EF2B-4530-9A1E-3E0BFAB9E018}"/>
    <cellStyle name="Input 4 2 5" xfId="5068" xr:uid="{00000000-0005-0000-0000-00000E070000}"/>
    <cellStyle name="Input 4 2 5 2" xfId="6853" xr:uid="{00000000-0005-0000-0000-00000E070000}"/>
    <cellStyle name="Input 4 2 5 3" xfId="11203" xr:uid="{7D4CCE1E-DC54-4861-9617-FF1F01FA7F1F}"/>
    <cellStyle name="Input 4 2 5 4" xfId="12607" xr:uid="{32A30F18-E0D5-4F92-BF3E-C09534867F6D}"/>
    <cellStyle name="Input 4 2 5 5" xfId="13493" xr:uid="{0C0A9527-18D5-45E4-90BB-E575133749EB}"/>
    <cellStyle name="Input 4 2 5 6" xfId="15621" xr:uid="{741F14BE-C74B-4044-9E40-CA0EECA9C1EE}"/>
    <cellStyle name="Input 4 2 5 7" xfId="17150" xr:uid="{20BBD119-25DC-4867-8C9B-6F1690AE0D1A}"/>
    <cellStyle name="Input 4 2 5 8" xfId="18458" xr:uid="{3C01B993-8657-4C63-A7E1-D37BB0BBF0F4}"/>
    <cellStyle name="Input 4 2 5 9" xfId="18276" xr:uid="{2072AFE4-372A-4C39-ACFA-20918333E6AB}"/>
    <cellStyle name="Input 4 2 6" xfId="5961" xr:uid="{00000000-0005-0000-0000-0000FD060000}"/>
    <cellStyle name="Input 4 2 7" xfId="9523" xr:uid="{0702AAEE-EBB0-4B15-AD29-833DA88203F7}"/>
    <cellStyle name="Input 4 2 8" xfId="8065" xr:uid="{6440FB74-96C4-42D6-98FF-50603B6E3374}"/>
    <cellStyle name="Input 4 2 9" xfId="14518" xr:uid="{FA8700F9-1B37-47CD-A3A1-AAF5E3961373}"/>
    <cellStyle name="Input 4 3" xfId="3290" xr:uid="{00000000-0005-0000-0000-00000F070000}"/>
    <cellStyle name="Input 4 3 10" xfId="14007" xr:uid="{19210BA6-D4AF-4A54-BBE8-15C92D0758C5}"/>
    <cellStyle name="Input 4 3 11" xfId="8756" xr:uid="{CC6CBC61-9F2D-4DFA-A75D-C9C862A207F4}"/>
    <cellStyle name="Input 4 3 12" xfId="15486" xr:uid="{B777FA5F-449E-458A-9A4E-72A2CB5A9BD3}"/>
    <cellStyle name="Input 4 3 13" xfId="19317" xr:uid="{B1A9ADEC-F3AC-4D90-B58E-3B1F500AD75F}"/>
    <cellStyle name="Input 4 3 2" xfId="3375" xr:uid="{00000000-0005-0000-0000-000010070000}"/>
    <cellStyle name="Input 4 3 2 10" xfId="14477" xr:uid="{B98928FF-39EC-49C3-BF85-F0B3CF197E0A}"/>
    <cellStyle name="Input 4 3 2 11" xfId="15230" xr:uid="{36A30751-67CE-417B-BA41-67D368449E02}"/>
    <cellStyle name="Input 4 3 2 12" xfId="16964" xr:uid="{092133BA-DA5E-41FE-A5AF-A5FF904CA7DC}"/>
    <cellStyle name="Input 4 3 2 13" xfId="14245" xr:uid="{751AEE25-7807-477A-8CAD-67A612E4A90C}"/>
    <cellStyle name="Input 4 3 2 2" xfId="3621" xr:uid="{00000000-0005-0000-0000-000011070000}"/>
    <cellStyle name="Input 4 3 2 2 10" xfId="9159" xr:uid="{683C141A-B6F2-486C-8143-B0C1EF2E83DA}"/>
    <cellStyle name="Input 4 3 2 2 11" xfId="20019" xr:uid="{DAE950CC-A02D-4693-B8E6-C3A27FEAE851}"/>
    <cellStyle name="Input 4 3 2 2 2" xfId="4219" xr:uid="{00000000-0005-0000-0000-000012070000}"/>
    <cellStyle name="Input 4 3 2 2 2 10" xfId="19452" xr:uid="{0BAACDF0-9884-4046-89C6-2EFD45DA6CB7}"/>
    <cellStyle name="Input 4 3 2 2 2 2" xfId="5794" xr:uid="{00000000-0005-0000-0000-000013070000}"/>
    <cellStyle name="Input 4 3 2 2 2 2 2" xfId="7579" xr:uid="{00000000-0005-0000-0000-000013070000}"/>
    <cellStyle name="Input 4 3 2 2 2 2 3" xfId="11929" xr:uid="{1A23F0E4-3B09-4A4D-80E4-FCB55D4D47E2}"/>
    <cellStyle name="Input 4 3 2 2 2 2 4" xfId="13333" xr:uid="{BFD955A3-06D0-4103-B3A0-A38516BF9353}"/>
    <cellStyle name="Input 4 3 2 2 2 2 5" xfId="13981" xr:uid="{0F748096-723E-41CC-87C2-C6C22B8D04C6}"/>
    <cellStyle name="Input 4 3 2 2 2 2 6" xfId="16347" xr:uid="{46C27B77-EBCB-4B81-82CC-51B7FB56B620}"/>
    <cellStyle name="Input 4 3 2 2 2 2 7" xfId="17876" xr:uid="{5B9EA675-8099-4914-AB73-3294A7E38662}"/>
    <cellStyle name="Input 4 3 2 2 2 2 8" xfId="19184" xr:uid="{7375B482-4B76-49BA-956A-9FAC8460400A}"/>
    <cellStyle name="Input 4 3 2 2 2 2 9" xfId="12056" xr:uid="{AAE53108-02BC-4F01-91B7-5612568D1EE6}"/>
    <cellStyle name="Input 4 3 2 2 2 3" xfId="6682" xr:uid="{00000000-0005-0000-0000-000012070000}"/>
    <cellStyle name="Input 4 3 2 2 2 4" xfId="10412" xr:uid="{06147658-CFA9-4C77-81A2-3866ADF45B05}"/>
    <cellStyle name="Input 4 3 2 2 2 5" xfId="7721" xr:uid="{D63AB14B-F49B-492E-BCCD-D8865064050D}"/>
    <cellStyle name="Input 4 3 2 2 2 6" xfId="8693" xr:uid="{E0B3CCC0-161E-4188-9D3F-F1BEEED61CBF}"/>
    <cellStyle name="Input 4 3 2 2 2 7" xfId="15016" xr:uid="{B3B40A9F-4A0C-4923-9392-F9549F8A403D}"/>
    <cellStyle name="Input 4 3 2 2 2 8" xfId="16552" xr:uid="{8E1BEF76-6CF2-42EF-B5F2-465C5EE9591E}"/>
    <cellStyle name="Input 4 3 2 2 2 9" xfId="18074" xr:uid="{EED3A0F2-B554-4A6D-A2A8-72BCD6500BB5}"/>
    <cellStyle name="Input 4 3 2 2 3" xfId="5329" xr:uid="{00000000-0005-0000-0000-000014070000}"/>
    <cellStyle name="Input 4 3 2 2 3 2" xfId="7114" xr:uid="{00000000-0005-0000-0000-000014070000}"/>
    <cellStyle name="Input 4 3 2 2 3 3" xfId="11464" xr:uid="{AB4A2C7F-5899-42D8-B019-014EEE172B52}"/>
    <cellStyle name="Input 4 3 2 2 3 4" xfId="12868" xr:uid="{C8943F88-691A-4726-A2DC-A2FAD5D43A1F}"/>
    <cellStyle name="Input 4 3 2 2 3 5" xfId="9140" xr:uid="{0FC412BC-B46F-429D-B207-6B45CAE7AFEA}"/>
    <cellStyle name="Input 4 3 2 2 3 6" xfId="15882" xr:uid="{66257987-0BEC-47A6-868D-7B03AE36D818}"/>
    <cellStyle name="Input 4 3 2 2 3 7" xfId="17411" xr:uid="{E1BB6A1F-773D-47A9-9337-4D61CDE9A899}"/>
    <cellStyle name="Input 4 3 2 2 3 8" xfId="18719" xr:uid="{C6977485-116F-4E6A-B866-78A8FCD2AADA}"/>
    <cellStyle name="Input 4 3 2 2 3 9" xfId="14454" xr:uid="{84DBD309-355E-4879-A48D-C70BB1A606CB}"/>
    <cellStyle name="Input 4 3 2 2 4" xfId="6221" xr:uid="{00000000-0005-0000-0000-000011070000}"/>
    <cellStyle name="Input 4 3 2 2 5" xfId="9844" xr:uid="{53632D98-6DE5-44F5-B324-6CFBE0A374EE}"/>
    <cellStyle name="Input 4 3 2 2 6" xfId="10763" xr:uid="{D5FFF2CF-FC4B-46CC-924D-4B30998E4952}"/>
    <cellStyle name="Input 4 3 2 2 7" xfId="10135" xr:uid="{137ABA3B-A61C-40C3-9697-BAF23D23C047}"/>
    <cellStyle name="Input 4 3 2 2 8" xfId="12172" xr:uid="{42AED8E2-4854-4B4E-B628-4A4125313F32}"/>
    <cellStyle name="Input 4 3 2 2 9" xfId="13713" xr:uid="{D7625A05-2EBB-4814-A097-BAE595DC77CE}"/>
    <cellStyle name="Input 4 3 2 3" xfId="3803" xr:uid="{00000000-0005-0000-0000-000015070000}"/>
    <cellStyle name="Input 4 3 2 3 10" xfId="8867" xr:uid="{44A1C1B1-145B-43B4-A6B1-79B9BEE6AA70}"/>
    <cellStyle name="Input 4 3 2 3 2" xfId="5469" xr:uid="{00000000-0005-0000-0000-000016070000}"/>
    <cellStyle name="Input 4 3 2 3 2 2" xfId="7254" xr:uid="{00000000-0005-0000-0000-000016070000}"/>
    <cellStyle name="Input 4 3 2 3 2 3" xfId="11604" xr:uid="{7FC15F71-712E-4590-A79B-095EE465559F}"/>
    <cellStyle name="Input 4 3 2 3 2 4" xfId="13008" xr:uid="{4F9F9D48-92CF-4B46-9282-685F6DC0E243}"/>
    <cellStyle name="Input 4 3 2 3 2 5" xfId="8448" xr:uid="{A3302B64-3412-4907-8F8C-BFCEDFFEA2C0}"/>
    <cellStyle name="Input 4 3 2 3 2 6" xfId="16022" xr:uid="{B73171F6-FED7-4AF7-A0F6-8182EEB4EF91}"/>
    <cellStyle name="Input 4 3 2 3 2 7" xfId="17551" xr:uid="{BF364B73-9679-429F-9445-03C2632A09A8}"/>
    <cellStyle name="Input 4 3 2 3 2 8" xfId="18859" xr:uid="{EF7C3032-4191-4E65-830E-F91DD2BA50E4}"/>
    <cellStyle name="Input 4 3 2 3 2 9" xfId="15389" xr:uid="{ADC07D6C-F730-4618-A6DD-6E453A051BAE}"/>
    <cellStyle name="Input 4 3 2 3 3" xfId="6361" xr:uid="{00000000-0005-0000-0000-000015070000}"/>
    <cellStyle name="Input 4 3 2 3 4" xfId="10013" xr:uid="{E52CB36C-2FA1-4B9D-9C47-449D2BE3CAA2}"/>
    <cellStyle name="Input 4 3 2 3 5" xfId="11110" xr:uid="{9F1D0EA2-172E-46A7-8C45-E8EC3E18EA33}"/>
    <cellStyle name="Input 4 3 2 3 6" xfId="14776" xr:uid="{832491FC-661D-4A84-8062-DDDDBE85D846}"/>
    <cellStyle name="Input 4 3 2 3 7" xfId="12158" xr:uid="{B2BC4884-642D-4239-863B-CB19BAE5D2EE}"/>
    <cellStyle name="Input 4 3 2 3 8" xfId="15363" xr:uid="{582033E7-4C55-4F93-881C-93BB62595359}"/>
    <cellStyle name="Input 4 3 2 3 9" xfId="16837" xr:uid="{524EE8F2-C065-4C35-9711-211318490E4A}"/>
    <cellStyle name="Input 4 3 2 4" xfId="3980" xr:uid="{00000000-0005-0000-0000-000017070000}"/>
    <cellStyle name="Input 4 3 2 4 10" xfId="16971" xr:uid="{808D5535-8F67-40C7-9B9D-E63B91B8E4D4}"/>
    <cellStyle name="Input 4 3 2 4 2" xfId="5604" xr:uid="{00000000-0005-0000-0000-000018070000}"/>
    <cellStyle name="Input 4 3 2 4 2 2" xfId="7389" xr:uid="{00000000-0005-0000-0000-000018070000}"/>
    <cellStyle name="Input 4 3 2 4 2 3" xfId="11739" xr:uid="{47B2D714-E213-44AF-B3CC-CB623C788071}"/>
    <cellStyle name="Input 4 3 2 4 2 4" xfId="13143" xr:uid="{BA940CB8-64F0-4AD1-8FC1-7A3E4ECA3593}"/>
    <cellStyle name="Input 4 3 2 4 2 5" xfId="8528" xr:uid="{EB12724F-C769-43A5-8A8D-558D14F6525F}"/>
    <cellStyle name="Input 4 3 2 4 2 6" xfId="16157" xr:uid="{C7A028CB-E9EC-4EB3-A04F-EA8A5F55589E}"/>
    <cellStyle name="Input 4 3 2 4 2 7" xfId="17686" xr:uid="{E90D88C3-79EC-42D8-A146-651E2225DAB2}"/>
    <cellStyle name="Input 4 3 2 4 2 8" xfId="18994" xr:uid="{2FFEAFCB-06C9-4451-8FF0-A33466CFD3A9}"/>
    <cellStyle name="Input 4 3 2 4 2 9" xfId="8854" xr:uid="{975BC617-61AC-4C82-BCDB-BBD69C0F2082}"/>
    <cellStyle name="Input 4 3 2 4 3" xfId="6494" xr:uid="{00000000-0005-0000-0000-000017070000}"/>
    <cellStyle name="Input 4 3 2 4 4" xfId="10186" xr:uid="{493074D3-7A76-43D1-8C8C-5B873A8807D2}"/>
    <cellStyle name="Input 4 3 2 4 5" xfId="10231" xr:uid="{82F48E43-5A6F-4BC6-AB83-D2B1B3A5DADD}"/>
    <cellStyle name="Input 4 3 2 4 6" xfId="14395" xr:uid="{CFDBE36E-7310-4F8F-82A5-56B4B2E2F103}"/>
    <cellStyle name="Input 4 3 2 4 7" xfId="12079" xr:uid="{9CED51AC-9964-453A-BA1D-A1023ADDB500}"/>
    <cellStyle name="Input 4 3 2 4 8" xfId="13825" xr:uid="{5A7BBEB8-455F-47A3-8691-70C9B3AA308A}"/>
    <cellStyle name="Input 4 3 2 4 9" xfId="8356" xr:uid="{392A8388-C943-4B08-9D23-9FCC2F3DF0EA}"/>
    <cellStyle name="Input 4 3 2 5" xfId="5140" xr:uid="{00000000-0005-0000-0000-000019070000}"/>
    <cellStyle name="Input 4 3 2 5 2" xfId="6925" xr:uid="{00000000-0005-0000-0000-000019070000}"/>
    <cellStyle name="Input 4 3 2 5 3" xfId="11275" xr:uid="{5B05413E-EA2C-4034-B73E-E4E44044D418}"/>
    <cellStyle name="Input 4 3 2 5 4" xfId="12679" xr:uid="{84065FBF-5F72-4F95-BFE9-24D9A2A77FDA}"/>
    <cellStyle name="Input 4 3 2 5 5" xfId="12114" xr:uid="{AC3117DC-880A-4A94-B2A4-7AA2F2441961}"/>
    <cellStyle name="Input 4 3 2 5 6" xfId="15693" xr:uid="{22803294-2045-4906-8D5C-7DA5D62BA60F}"/>
    <cellStyle name="Input 4 3 2 5 7" xfId="17222" xr:uid="{8AC3AFD4-E56C-4805-835A-CECB83AC97C6}"/>
    <cellStyle name="Input 4 3 2 5 8" xfId="18530" xr:uid="{933CB782-45D5-43E3-84E2-A06F795D53DE}"/>
    <cellStyle name="Input 4 3 2 5 9" xfId="19355" xr:uid="{C27C5271-EEDF-4E74-82FE-8C55C87119CA}"/>
    <cellStyle name="Input 4 3 2 6" xfId="6033" xr:uid="{00000000-0005-0000-0000-000010070000}"/>
    <cellStyle name="Input 4 3 2 7" xfId="9607" xr:uid="{4F4EDBED-C8EF-40A5-A5C0-DE109E85CC78}"/>
    <cellStyle name="Input 4 3 2 8" xfId="7994" xr:uid="{BA0489AB-6A9C-4606-857D-B73F8A6E59F8}"/>
    <cellStyle name="Input 4 3 2 9" xfId="14376" xr:uid="{B409045F-C39E-4928-ABEF-C705DA2D5236}"/>
    <cellStyle name="Input 4 3 3" xfId="3620" xr:uid="{00000000-0005-0000-0000-00001A070000}"/>
    <cellStyle name="Input 4 3 3 10" xfId="16774" xr:uid="{5FF4D441-7BDB-4F57-89E7-1985E62D998E}"/>
    <cellStyle name="Input 4 3 3 11" xfId="8667" xr:uid="{B30A4D63-C322-466D-8ED3-95320F09C549}"/>
    <cellStyle name="Input 4 3 3 2" xfId="4218" xr:uid="{00000000-0005-0000-0000-00001B070000}"/>
    <cellStyle name="Input 4 3 3 2 10" xfId="16856" xr:uid="{56406AC3-57E9-4292-B3BD-0D06B84703E1}"/>
    <cellStyle name="Input 4 3 3 2 2" xfId="5793" xr:uid="{00000000-0005-0000-0000-00001C070000}"/>
    <cellStyle name="Input 4 3 3 2 2 2" xfId="7578" xr:uid="{00000000-0005-0000-0000-00001C070000}"/>
    <cellStyle name="Input 4 3 3 2 2 3" xfId="11928" xr:uid="{B0766496-5976-442E-BAC3-3DECF7EA4A7E}"/>
    <cellStyle name="Input 4 3 3 2 2 4" xfId="13332" xr:uid="{D87DC270-5421-4972-BD03-4F31C1196499}"/>
    <cellStyle name="Input 4 3 3 2 2 5" xfId="7765" xr:uid="{A592ECF3-0265-491F-94C8-66EE1922A53D}"/>
    <cellStyle name="Input 4 3 3 2 2 6" xfId="16346" xr:uid="{8421D832-FED2-4F5B-B1C8-A10E0E6C94B7}"/>
    <cellStyle name="Input 4 3 3 2 2 7" xfId="17875" xr:uid="{396456B2-7845-40B8-8343-6BE47BF640F0}"/>
    <cellStyle name="Input 4 3 3 2 2 8" xfId="19183" xr:uid="{287FB9BB-A100-4EB4-913A-8540C5A41708}"/>
    <cellStyle name="Input 4 3 3 2 2 9" xfId="18034" xr:uid="{4062858D-0850-4F5B-8FD1-DA352C4E368E}"/>
    <cellStyle name="Input 4 3 3 2 3" xfId="6681" xr:uid="{00000000-0005-0000-0000-00001B070000}"/>
    <cellStyle name="Input 4 3 3 2 4" xfId="10411" xr:uid="{4869175C-EB5B-41DA-8251-853D0D41B010}"/>
    <cellStyle name="Input 4 3 3 2 5" xfId="7722" xr:uid="{865BFE18-62C3-4304-B5A9-41C069E61C6A}"/>
    <cellStyle name="Input 4 3 3 2 6" xfId="12381" xr:uid="{B2556B5E-1E21-4CB0-A326-50DFF759AB89}"/>
    <cellStyle name="Input 4 3 3 2 7" xfId="15015" xr:uid="{6B64A88D-5DE4-4EBE-813C-F9496E412890}"/>
    <cellStyle name="Input 4 3 3 2 8" xfId="16551" xr:uid="{232A23B0-D52E-4CDE-B0F9-97822D9066D5}"/>
    <cellStyle name="Input 4 3 3 2 9" xfId="18073" xr:uid="{AE5CDAEE-5B50-4F28-90D5-11DA537ACF6E}"/>
    <cellStyle name="Input 4 3 3 3" xfId="5328" xr:uid="{00000000-0005-0000-0000-00001D070000}"/>
    <cellStyle name="Input 4 3 3 3 2" xfId="7113" xr:uid="{00000000-0005-0000-0000-00001D070000}"/>
    <cellStyle name="Input 4 3 3 3 3" xfId="11463" xr:uid="{A9D8D5BD-D1EB-4EDA-B631-EDDED90E97E9}"/>
    <cellStyle name="Input 4 3 3 3 4" xfId="12867" xr:uid="{1A987DDE-56E5-4E53-92F8-CC41FDF66DAE}"/>
    <cellStyle name="Input 4 3 3 3 5" xfId="8226" xr:uid="{89BA6D3B-78DA-4A77-845E-6041C38E87A7}"/>
    <cellStyle name="Input 4 3 3 3 6" xfId="15881" xr:uid="{471A8A3F-1317-46FA-A9A5-4C391CACF207}"/>
    <cellStyle name="Input 4 3 3 3 7" xfId="17410" xr:uid="{9FC4A2F0-4478-48EE-AE16-F50004D5D6E3}"/>
    <cellStyle name="Input 4 3 3 3 8" xfId="18718" xr:uid="{7687668E-436A-432E-9AFD-DF6204C71347}"/>
    <cellStyle name="Input 4 3 3 3 9" xfId="19868" xr:uid="{88B71698-6A3E-4416-B07D-E5CBBE3F7C16}"/>
    <cellStyle name="Input 4 3 3 4" xfId="6220" xr:uid="{00000000-0005-0000-0000-00001A070000}"/>
    <cellStyle name="Input 4 3 3 5" xfId="9843" xr:uid="{E964E179-051A-40DB-9B96-4893FD02DE37}"/>
    <cellStyle name="Input 4 3 3 6" xfId="10963" xr:uid="{778876B1-446F-40AE-B272-3791C1551919}"/>
    <cellStyle name="Input 4 3 3 7" xfId="14866" xr:uid="{15233A84-E0BA-493A-BDAA-124BCA23B363}"/>
    <cellStyle name="Input 4 3 3 8" xfId="13835" xr:uid="{FD48B093-BF77-43AD-9A07-6046EBCE72C0}"/>
    <cellStyle name="Input 4 3 3 9" xfId="14487" xr:uid="{0F54233B-51F7-494A-A501-2378D4CC47DE}"/>
    <cellStyle name="Input 4 3 4" xfId="3888" xr:uid="{00000000-0005-0000-0000-00001E070000}"/>
    <cellStyle name="Input 4 3 4 10" xfId="15160" xr:uid="{AD0D275B-E44E-42D5-B62E-3CDB7A56C2A2}"/>
    <cellStyle name="Input 4 3 4 2" xfId="5526" xr:uid="{00000000-0005-0000-0000-00001F070000}"/>
    <cellStyle name="Input 4 3 4 2 2" xfId="7311" xr:uid="{00000000-0005-0000-0000-00001F070000}"/>
    <cellStyle name="Input 4 3 4 2 3" xfId="11661" xr:uid="{0E4D8760-29BD-4F4C-8B46-2FF47D9F8E8B}"/>
    <cellStyle name="Input 4 3 4 2 4" xfId="13065" xr:uid="{26EB356B-F2C0-4306-A897-A733B28E5A1A}"/>
    <cellStyle name="Input 4 3 4 2 5" xfId="9346" xr:uid="{C569C7CF-85A1-4FF7-A1C6-273E79921AE2}"/>
    <cellStyle name="Input 4 3 4 2 6" xfId="16079" xr:uid="{A0CCB241-2D6B-4841-B69D-FE0F74B6F8A1}"/>
    <cellStyle name="Input 4 3 4 2 7" xfId="17608" xr:uid="{81B1FDBC-6A22-44C2-B04B-EC4D7DC2FBAE}"/>
    <cellStyle name="Input 4 3 4 2 8" xfId="18916" xr:uid="{9F7DF697-E165-43C8-A26B-18A6BAE9C994}"/>
    <cellStyle name="Input 4 3 4 2 9" xfId="10469" xr:uid="{2E3A8616-8F2D-4D30-83C4-09B7EB35F5AD}"/>
    <cellStyle name="Input 4 3 4 3" xfId="6418" xr:uid="{00000000-0005-0000-0000-00001E070000}"/>
    <cellStyle name="Input 4 3 4 4" xfId="10096" xr:uid="{8D9DC152-4FEE-4C42-B004-3B67168CF922}"/>
    <cellStyle name="Input 4 3 4 5" xfId="10878" xr:uid="{799A9F60-B57B-4A9F-916B-8C0D79EE6863}"/>
    <cellStyle name="Input 4 3 4 6" xfId="14762" xr:uid="{FE3144D9-FC90-4961-8FC5-27E536A03BEF}"/>
    <cellStyle name="Input 4 3 4 7" xfId="8217" xr:uid="{09379A69-C6F2-48C0-8647-529E5881677B}"/>
    <cellStyle name="Input 4 3 4 8" xfId="9468" xr:uid="{D466D3F6-7438-4DE1-92F6-5696F0310172}"/>
    <cellStyle name="Input 4 3 4 9" xfId="8793" xr:uid="{B5050870-B3F5-425A-B32D-00EDF93567AE}"/>
    <cellStyle name="Input 4 3 5" xfId="5069" xr:uid="{00000000-0005-0000-0000-000020070000}"/>
    <cellStyle name="Input 4 3 5 2" xfId="6854" xr:uid="{00000000-0005-0000-0000-000020070000}"/>
    <cellStyle name="Input 4 3 5 3" xfId="11204" xr:uid="{D3841398-FE00-4F41-BCD6-CFBED3639E4B}"/>
    <cellStyle name="Input 4 3 5 4" xfId="12608" xr:uid="{CFD72893-BEF5-4CB5-9BCC-1FB71FF96FDD}"/>
    <cellStyle name="Input 4 3 5 5" xfId="10959" xr:uid="{A7D7A761-9FEB-4D4B-A3E6-83383D3CC9CF}"/>
    <cellStyle name="Input 4 3 5 6" xfId="15622" xr:uid="{44DCE47A-B1B8-4C37-A2CC-E1DCD515A841}"/>
    <cellStyle name="Input 4 3 5 7" xfId="17151" xr:uid="{BE1B5382-5431-4BFF-B762-D1DBB5CC93FC}"/>
    <cellStyle name="Input 4 3 5 8" xfId="18459" xr:uid="{CC47F91C-D488-4836-B0E0-911A8BBB9052}"/>
    <cellStyle name="Input 4 3 5 9" xfId="19514" xr:uid="{55AEE231-DCEA-4763-8403-E9E0AFC18F24}"/>
    <cellStyle name="Input 4 3 6" xfId="5962" xr:uid="{00000000-0005-0000-0000-00000F070000}"/>
    <cellStyle name="Input 4 3 7" xfId="9524" xr:uid="{C4B54E0F-A1C1-46E9-9671-42A8551F1D58}"/>
    <cellStyle name="Input 4 3 8" xfId="8063" xr:uid="{5B66F26F-3831-4558-9228-5EB025928E0D}"/>
    <cellStyle name="Input 4 3 9" xfId="8496" xr:uid="{96ADE6D0-74CB-492A-ABC6-4FC2FF0D68EC}"/>
    <cellStyle name="Input 4 4" xfId="3373" xr:uid="{00000000-0005-0000-0000-000021070000}"/>
    <cellStyle name="Input 4 4 10" xfId="14425" xr:uid="{940F5D6E-BEEA-47C9-B8C7-384E2E256FCF}"/>
    <cellStyle name="Input 4 4 11" xfId="15516" xr:uid="{F39FC945-8D6D-49E0-AD8F-00A32E9F1B2C}"/>
    <cellStyle name="Input 4 4 12" xfId="16714" xr:uid="{BE13CB28-2430-45C9-8975-2A327A7F2E4B}"/>
    <cellStyle name="Input 4 4 13" xfId="15297" xr:uid="{76AAB670-F47C-4719-98F6-5DD239CAB146}"/>
    <cellStyle name="Input 4 4 2" xfId="3622" xr:uid="{00000000-0005-0000-0000-000022070000}"/>
    <cellStyle name="Input 4 4 2 10" xfId="13878" xr:uid="{9FEBDE6D-E973-4639-A071-E2FC20E25BB2}"/>
    <cellStyle name="Input 4 4 2 11" xfId="19468" xr:uid="{006E4BB5-EE63-4BE2-83DF-4ECEEFBEF301}"/>
    <cellStyle name="Input 4 4 2 2" xfId="4220" xr:uid="{00000000-0005-0000-0000-000023070000}"/>
    <cellStyle name="Input 4 4 2 2 10" xfId="20008" xr:uid="{F9C40B26-97E0-4D82-AD21-3E4C2A847906}"/>
    <cellStyle name="Input 4 4 2 2 2" xfId="5795" xr:uid="{00000000-0005-0000-0000-000024070000}"/>
    <cellStyle name="Input 4 4 2 2 2 2" xfId="7580" xr:uid="{00000000-0005-0000-0000-000024070000}"/>
    <cellStyle name="Input 4 4 2 2 2 3" xfId="11930" xr:uid="{8AA42FE8-9DBC-4D25-92EB-A32F1D6E7A74}"/>
    <cellStyle name="Input 4 4 2 2 2 4" xfId="13334" xr:uid="{DDBE8E43-06DE-43E7-BC2A-D2FDDC3408CC}"/>
    <cellStyle name="Input 4 4 2 2 2 5" xfId="13800" xr:uid="{E478706F-7A51-4A45-83ED-041387BEC40D}"/>
    <cellStyle name="Input 4 4 2 2 2 6" xfId="16348" xr:uid="{A67EB373-BA74-4098-9090-0D32383D6F30}"/>
    <cellStyle name="Input 4 4 2 2 2 7" xfId="17877" xr:uid="{E32E8A97-8CC6-4198-9267-ACD7936C23DD}"/>
    <cellStyle name="Input 4 4 2 2 2 8" xfId="19185" xr:uid="{772EDB40-90C1-4607-A3C2-5821E613465F}"/>
    <cellStyle name="Input 4 4 2 2 2 9" xfId="14461" xr:uid="{D8C09566-F8E3-4439-B4B7-F7E6EBF4F499}"/>
    <cellStyle name="Input 4 4 2 2 3" xfId="6683" xr:uid="{00000000-0005-0000-0000-000023070000}"/>
    <cellStyle name="Input 4 4 2 2 4" xfId="10413" xr:uid="{3153BF7D-16DA-4264-B545-C6FF8A0D988B}"/>
    <cellStyle name="Input 4 4 2 2 5" xfId="7720" xr:uid="{FF5A907A-9ED8-40A7-B188-BAC2B63642C6}"/>
    <cellStyle name="Input 4 4 2 2 6" xfId="13490" xr:uid="{ADC33A0E-8847-42F3-9803-4AF55FEC82AA}"/>
    <cellStyle name="Input 4 4 2 2 7" xfId="15017" xr:uid="{994BB596-9049-4FD6-85FC-95D82741915A}"/>
    <cellStyle name="Input 4 4 2 2 8" xfId="16553" xr:uid="{5A71E1BD-E160-4454-B3E5-DDCE0DE1DFF4}"/>
    <cellStyle name="Input 4 4 2 2 9" xfId="18075" xr:uid="{A6A3E80B-766F-4B1D-9EDA-BDB4717B3EC3}"/>
    <cellStyle name="Input 4 4 2 3" xfId="5330" xr:uid="{00000000-0005-0000-0000-000025070000}"/>
    <cellStyle name="Input 4 4 2 3 2" xfId="7115" xr:uid="{00000000-0005-0000-0000-000025070000}"/>
    <cellStyle name="Input 4 4 2 3 3" xfId="11465" xr:uid="{594C9C94-5431-433D-A43C-8DDE5057916C}"/>
    <cellStyle name="Input 4 4 2 3 4" xfId="12869" xr:uid="{0807A6CD-EAC9-4E30-9FDB-DFA1E9C4E018}"/>
    <cellStyle name="Input 4 4 2 3 5" xfId="13994" xr:uid="{9A7BA7BC-7AEB-4C08-B4CA-FE131D089D64}"/>
    <cellStyle name="Input 4 4 2 3 6" xfId="15883" xr:uid="{081613BE-B946-4373-993F-D89018FBDA41}"/>
    <cellStyle name="Input 4 4 2 3 7" xfId="17412" xr:uid="{42601F97-6B78-414A-8CD0-32AA6C3D3A58}"/>
    <cellStyle name="Input 4 4 2 3 8" xfId="18720" xr:uid="{8F24F7F5-0678-41D4-9692-A2AEFEB7C605}"/>
    <cellStyle name="Input 4 4 2 3 9" xfId="18329" xr:uid="{C5CD5281-263B-4ECC-998F-E418158E3171}"/>
    <cellStyle name="Input 4 4 2 4" xfId="6222" xr:uid="{00000000-0005-0000-0000-000022070000}"/>
    <cellStyle name="Input 4 4 2 5" xfId="9845" xr:uid="{22E589FF-65F4-4978-80F8-18C423EA59C8}"/>
    <cellStyle name="Input 4 4 2 6" xfId="10562" xr:uid="{90BBAEDE-2195-45C5-909F-2A8A3DE18346}"/>
    <cellStyle name="Input 4 4 2 7" xfId="14850" xr:uid="{42434D5A-F94A-4AE7-A332-D62C926D580C}"/>
    <cellStyle name="Input 4 4 2 8" xfId="8429" xr:uid="{5F720A4B-74A4-4F2F-BA23-655D897BA4D6}"/>
    <cellStyle name="Input 4 4 2 9" xfId="14455" xr:uid="{F1957E5B-9DEF-449C-B219-6F28E4E7F285}"/>
    <cellStyle name="Input 4 4 3" xfId="3801" xr:uid="{00000000-0005-0000-0000-000026070000}"/>
    <cellStyle name="Input 4 4 3 10" xfId="19433" xr:uid="{B4048645-B74A-4E61-88FC-170771563325}"/>
    <cellStyle name="Input 4 4 3 2" xfId="5467" xr:uid="{00000000-0005-0000-0000-000027070000}"/>
    <cellStyle name="Input 4 4 3 2 2" xfId="7252" xr:uid="{00000000-0005-0000-0000-000027070000}"/>
    <cellStyle name="Input 4 4 3 2 3" xfId="11602" xr:uid="{E8B3B7A7-A69E-4622-9096-E776B55BD24A}"/>
    <cellStyle name="Input 4 4 3 2 4" xfId="13006" xr:uid="{13A7E123-2B24-4067-BFC3-5EE39ED9766C}"/>
    <cellStyle name="Input 4 4 3 2 5" xfId="9554" xr:uid="{EA5D1D2B-7937-4961-8E65-87CD07FC86B2}"/>
    <cellStyle name="Input 4 4 3 2 6" xfId="16020" xr:uid="{D8849A28-2504-4434-A550-240EAA1F3E9F}"/>
    <cellStyle name="Input 4 4 3 2 7" xfId="17549" xr:uid="{509D49DF-394F-4BE0-A889-7CDD5BFF2FFE}"/>
    <cellStyle name="Input 4 4 3 2 8" xfId="18857" xr:uid="{1C7FA923-1922-4D31-A0B0-ED933BFB19F0}"/>
    <cellStyle name="Input 4 4 3 2 9" xfId="19643" xr:uid="{F44B377C-A0E5-4609-AA06-635CB84FAE8D}"/>
    <cellStyle name="Input 4 4 3 3" xfId="6359" xr:uid="{00000000-0005-0000-0000-000026070000}"/>
    <cellStyle name="Input 4 4 3 4" xfId="10011" xr:uid="{32E16BCE-7573-43B0-B4D4-23476DE70F14}"/>
    <cellStyle name="Input 4 4 3 5" xfId="9366" xr:uid="{D25B4DDF-6285-47C3-909C-728FEAD770DC}"/>
    <cellStyle name="Input 4 4 3 6" xfId="12209" xr:uid="{1973B048-8614-41FA-AA21-DA4673C68288}"/>
    <cellStyle name="Input 4 4 3 7" xfId="9110" xr:uid="{119F9450-66D7-428B-8324-656613E9C5BE}"/>
    <cellStyle name="Input 4 4 3 8" xfId="15133" xr:uid="{B3066FDE-D8C6-4123-8F86-FCA8D811C66F}"/>
    <cellStyle name="Input 4 4 3 9" xfId="12278" xr:uid="{3112C6BF-BF21-4F47-9FD1-31119F39993C}"/>
    <cellStyle name="Input 4 4 4" xfId="3978" xr:uid="{00000000-0005-0000-0000-000028070000}"/>
    <cellStyle name="Input 4 4 4 10" xfId="19386" xr:uid="{CC57D5B2-335E-4405-AEEC-4B0695AF0831}"/>
    <cellStyle name="Input 4 4 4 2" xfId="5602" xr:uid="{00000000-0005-0000-0000-000029070000}"/>
    <cellStyle name="Input 4 4 4 2 2" xfId="7387" xr:uid="{00000000-0005-0000-0000-000029070000}"/>
    <cellStyle name="Input 4 4 4 2 3" xfId="11737" xr:uid="{E7E06F47-FEC6-480E-B3B3-79D61DCD2014}"/>
    <cellStyle name="Input 4 4 4 2 4" xfId="13141" xr:uid="{7C5C1A54-28DD-4F9C-9143-123C2D826F7F}"/>
    <cellStyle name="Input 4 4 4 2 5" xfId="10497" xr:uid="{B0E4057D-4470-45DF-B5CA-B589143F677D}"/>
    <cellStyle name="Input 4 4 4 2 6" xfId="16155" xr:uid="{D265A0AD-B229-4BCA-BCDA-F04CA1915181}"/>
    <cellStyle name="Input 4 4 4 2 7" xfId="17684" xr:uid="{14AB5832-2CB1-409F-A4D0-9F8CD5DC0889}"/>
    <cellStyle name="Input 4 4 4 2 8" xfId="18992" xr:uid="{D7DD716B-DB9F-43CD-A41C-0D4E40622402}"/>
    <cellStyle name="Input 4 4 4 2 9" xfId="16998" xr:uid="{2D0F7D64-5261-48CB-BF72-4839DC7206CD}"/>
    <cellStyle name="Input 4 4 4 3" xfId="6492" xr:uid="{00000000-0005-0000-0000-000028070000}"/>
    <cellStyle name="Input 4 4 4 4" xfId="10184" xr:uid="{534089D0-59E8-480E-9AED-FA7ADD732624}"/>
    <cellStyle name="Input 4 4 4 5" xfId="10855" xr:uid="{631047D4-9248-4BD8-88D9-6E4ECFDDB168}"/>
    <cellStyle name="Input 4 4 4 6" xfId="12429" xr:uid="{D5151FE7-6476-407E-BDFE-EB86CDC574DD}"/>
    <cellStyle name="Input 4 4 4 7" xfId="12235" xr:uid="{EA2978D4-4D3C-4ADA-8A6B-2C2A68BF0250}"/>
    <cellStyle name="Input 4 4 4 8" xfId="14897" xr:uid="{33E9A5E5-8D6A-4010-8F2F-1EB2E5D74D9F}"/>
    <cellStyle name="Input 4 4 4 9" xfId="12052" xr:uid="{992FA03B-051F-4C37-AFEF-72334CDAD833}"/>
    <cellStyle name="Input 4 4 5" xfId="5138" xr:uid="{00000000-0005-0000-0000-00002A070000}"/>
    <cellStyle name="Input 4 4 5 2" xfId="6923" xr:uid="{00000000-0005-0000-0000-00002A070000}"/>
    <cellStyle name="Input 4 4 5 3" xfId="11273" xr:uid="{09F7DA54-0AAF-4C7A-86FE-CFE2CEEF5F9A}"/>
    <cellStyle name="Input 4 4 5 4" xfId="12677" xr:uid="{FD3A54F3-0CD8-4E12-801A-E209D35650A1}"/>
    <cellStyle name="Input 4 4 5 5" xfId="8374" xr:uid="{C83BFB67-316C-47C2-B9E6-FDF44CB27219}"/>
    <cellStyle name="Input 4 4 5 6" xfId="15691" xr:uid="{E877ECDD-F8E5-4FBB-9932-C595A237DA73}"/>
    <cellStyle name="Input 4 4 5 7" xfId="17220" xr:uid="{62E534D1-3D07-47BB-B846-DDFEEE1B9B32}"/>
    <cellStyle name="Input 4 4 5 8" xfId="18528" xr:uid="{403B9743-2DB1-4831-BAC3-53AABB4952DB}"/>
    <cellStyle name="Input 4 4 5 9" xfId="18218" xr:uid="{D4A6EFCD-7DD4-4944-A68F-1DC817277928}"/>
    <cellStyle name="Input 4 4 6" xfId="6031" xr:uid="{00000000-0005-0000-0000-000021070000}"/>
    <cellStyle name="Input 4 4 7" xfId="9605" xr:uid="{DB4A6D43-7733-4157-8262-815F5228BC19}"/>
    <cellStyle name="Input 4 4 8" xfId="7996" xr:uid="{9D301CA7-0B14-4E5B-927D-C25BFAE41420}"/>
    <cellStyle name="Input 4 4 9" xfId="10905" xr:uid="{DA8EAC86-8B51-4A8D-AAA6-55B1C50ED688}"/>
    <cellStyle name="Input 4 5" xfId="3617" xr:uid="{00000000-0005-0000-0000-00002B070000}"/>
    <cellStyle name="Input 4 5 10" xfId="16637" xr:uid="{12EC1AFE-1F46-4E88-A0F7-24F377FCBD56}"/>
    <cellStyle name="Input 4 5 11" xfId="19391" xr:uid="{BAB9F938-BD25-4629-9CE9-820DEEF02D88}"/>
    <cellStyle name="Input 4 5 2" xfId="4215" xr:uid="{00000000-0005-0000-0000-00002C070000}"/>
    <cellStyle name="Input 4 5 2 10" xfId="19480" xr:uid="{B8CBE69F-CE0E-425F-B29E-F63BC8551851}"/>
    <cellStyle name="Input 4 5 2 2" xfId="5790" xr:uid="{00000000-0005-0000-0000-00002D070000}"/>
    <cellStyle name="Input 4 5 2 2 2" xfId="7575" xr:uid="{00000000-0005-0000-0000-00002D070000}"/>
    <cellStyle name="Input 4 5 2 2 3" xfId="11925" xr:uid="{8714C855-FAF4-46C3-878F-B7F9B3114F50}"/>
    <cellStyle name="Input 4 5 2 2 4" xfId="13329" xr:uid="{35D97B48-9B5D-4E00-BB65-2DE745E147EA}"/>
    <cellStyle name="Input 4 5 2 2 5" xfId="9645" xr:uid="{E290891B-1F5E-47EF-BC9F-1582364ABD8B}"/>
    <cellStyle name="Input 4 5 2 2 6" xfId="16343" xr:uid="{09A63CC4-1936-4C04-B0F5-9B3C3C83EBA4}"/>
    <cellStyle name="Input 4 5 2 2 7" xfId="17872" xr:uid="{17E77F9A-A0F6-4E4B-88AB-590333CF25E2}"/>
    <cellStyle name="Input 4 5 2 2 8" xfId="19180" xr:uid="{E167EA99-313B-444A-806F-3048E4D5788E}"/>
    <cellStyle name="Input 4 5 2 2 9" xfId="8958" xr:uid="{71C06D4F-D75D-4662-95D5-CD3B57FA287E}"/>
    <cellStyle name="Input 4 5 2 3" xfId="6678" xr:uid="{00000000-0005-0000-0000-00002C070000}"/>
    <cellStyle name="Input 4 5 2 4" xfId="10408" xr:uid="{546800C1-235B-4D3B-BCD5-670F299AAE76}"/>
    <cellStyle name="Input 4 5 2 5" xfId="7725" xr:uid="{23DDA6B2-469C-4B33-B12C-41B63C2F3020}"/>
    <cellStyle name="Input 4 5 2 6" xfId="10975" xr:uid="{77A23F18-EE65-47F2-B508-50F60EAC1CC6}"/>
    <cellStyle name="Input 4 5 2 7" xfId="15012" xr:uid="{17F5F7B8-ADC5-4697-B498-BA72FD816E4A}"/>
    <cellStyle name="Input 4 5 2 8" xfId="16548" xr:uid="{A977E133-DF49-4FEE-AED4-15D8F15D664C}"/>
    <cellStyle name="Input 4 5 2 9" xfId="18070" xr:uid="{397A7EE4-0EF6-4D08-99A2-712CAA677B6C}"/>
    <cellStyle name="Input 4 5 3" xfId="5325" xr:uid="{00000000-0005-0000-0000-00002E070000}"/>
    <cellStyle name="Input 4 5 3 2" xfId="7110" xr:uid="{00000000-0005-0000-0000-00002E070000}"/>
    <cellStyle name="Input 4 5 3 3" xfId="11460" xr:uid="{079423BE-1D5E-4B62-A2B2-07F5F0DC0FC6}"/>
    <cellStyle name="Input 4 5 3 4" xfId="12864" xr:uid="{5B05D610-D831-4297-9991-8E133A7A29F1}"/>
    <cellStyle name="Input 4 5 3 5" xfId="9142" xr:uid="{CE8E1E81-2A4B-4FC1-B304-9834DC31529E}"/>
    <cellStyle name="Input 4 5 3 6" xfId="15878" xr:uid="{AEB7CE9A-1392-4223-B14F-F6E6FB5848AE}"/>
    <cellStyle name="Input 4 5 3 7" xfId="17407" xr:uid="{3FDCCFB6-8119-4DD2-8F03-F5ED85AD41C8}"/>
    <cellStyle name="Input 4 5 3 8" xfId="18715" xr:uid="{6E72DFE7-6271-4E5E-9051-C6C8A3606D25}"/>
    <cellStyle name="Input 4 5 3 9" xfId="15490" xr:uid="{CA09DEC7-E0BC-43A7-A909-AC42B42381D3}"/>
    <cellStyle name="Input 4 5 4" xfId="6217" xr:uid="{00000000-0005-0000-0000-00002B070000}"/>
    <cellStyle name="Input 4 5 5" xfId="9840" xr:uid="{16C05BE3-27BE-4619-A029-E2CD44E0BD37}"/>
    <cellStyle name="Input 4 5 6" xfId="10792" xr:uid="{B5069A28-7C6D-4867-A42F-D20441820005}"/>
    <cellStyle name="Input 4 5 7" xfId="8664" xr:uid="{0CE80533-7DC3-4F0A-8608-5FCAFDC2CEFA}"/>
    <cellStyle name="Input 4 5 8" xfId="13413" xr:uid="{092B6EE8-8A29-4522-BC65-25898553CA04}"/>
    <cellStyle name="Input 4 5 9" xfId="15527" xr:uid="{FF3069EF-ABD9-490A-BF25-C48CE331FF17}"/>
    <cellStyle name="Input 4 6" xfId="3886" xr:uid="{00000000-0005-0000-0000-00002F070000}"/>
    <cellStyle name="Input 4 6 10" xfId="19376" xr:uid="{8F9E5556-742B-496B-A6D2-6AD0BE9589FA}"/>
    <cellStyle name="Input 4 6 2" xfId="5524" xr:uid="{00000000-0005-0000-0000-000030070000}"/>
    <cellStyle name="Input 4 6 2 2" xfId="7309" xr:uid="{00000000-0005-0000-0000-000030070000}"/>
    <cellStyle name="Input 4 6 2 3" xfId="11659" xr:uid="{5EE8890A-EB9B-4B0D-9FBA-685E2AD22ECD}"/>
    <cellStyle name="Input 4 6 2 4" xfId="13063" xr:uid="{98B4A4A8-11C7-4193-ABDF-06B6EBC64268}"/>
    <cellStyle name="Input 4 6 2 5" xfId="12146" xr:uid="{3DEC8341-F889-4F78-A75B-754AF0B3743E}"/>
    <cellStyle name="Input 4 6 2 6" xfId="16077" xr:uid="{300F9142-1F82-4FB5-BBA9-19703012EFB0}"/>
    <cellStyle name="Input 4 6 2 7" xfId="17606" xr:uid="{BA32213D-B772-4666-BBF2-1392B1E5DCCC}"/>
    <cellStyle name="Input 4 6 2 8" xfId="18914" xr:uid="{0E61BAF4-01F2-4081-B9EC-DE70DFA03E2D}"/>
    <cellStyle name="Input 4 6 2 9" xfId="15238" xr:uid="{90085E65-550B-47CD-B22C-26F51BD425D3}"/>
    <cellStyle name="Input 4 6 3" xfId="6416" xr:uid="{00000000-0005-0000-0000-00002F070000}"/>
    <cellStyle name="Input 4 6 4" xfId="10094" xr:uid="{73EE16F8-6A37-4006-ABC3-9555E074ABFD}"/>
    <cellStyle name="Input 4 6 5" xfId="10560" xr:uid="{F441E891-D6CB-4C83-954D-7548AE0B3235}"/>
    <cellStyle name="Input 4 6 6" xfId="9928" xr:uid="{BB44112D-5A04-4164-8AEC-24BD6AE9231A}"/>
    <cellStyle name="Input 4 6 7" xfId="7769" xr:uid="{3683CF57-3C2D-4235-A408-2676E20B78D6}"/>
    <cellStyle name="Input 4 6 8" xfId="14964" xr:uid="{A5552845-7F17-4CBE-85A4-2F697AF6CCDB}"/>
    <cellStyle name="Input 4 6 9" xfId="8791" xr:uid="{6A427CC6-D108-4A66-BDDE-C912D4C97044}"/>
    <cellStyle name="Input 4 7" xfId="5017" xr:uid="{00000000-0005-0000-0000-000031070000}"/>
    <cellStyle name="Input 4 7 2" xfId="6803" xr:uid="{00000000-0005-0000-0000-000031070000}"/>
    <cellStyle name="Input 4 7 3" xfId="11153" xr:uid="{95AB6A84-5A7A-481B-9173-BCF538E6670C}"/>
    <cellStyle name="Input 4 7 4" xfId="12557" xr:uid="{D93D4BFA-4056-493E-A502-6E90462F5CA9}"/>
    <cellStyle name="Input 4 7 5" xfId="10891" xr:uid="{73E2F49D-F2DE-4806-B276-CE020D50D81D}"/>
    <cellStyle name="Input 4 7 6" xfId="15570" xr:uid="{58BCD3A7-67EC-4B20-9A58-DE87345F557D}"/>
    <cellStyle name="Input 4 7 7" xfId="17099" xr:uid="{651740AD-D1AE-43C6-BF09-11B535AEFA3E}"/>
    <cellStyle name="Input 4 7 8" xfId="18408" xr:uid="{FEB67C86-FDBB-424C-B80E-8ECC65632E84}"/>
    <cellStyle name="Input 4 7 9" xfId="14124" xr:uid="{F1C94487-1C80-4B0E-AF3B-EB3666AA3A9E}"/>
    <cellStyle name="Input 4 8" xfId="5911" xr:uid="{00000000-0005-0000-0000-0000FC060000}"/>
    <cellStyle name="Input 4 9" xfId="9396" xr:uid="{4E52BDC8-C8A5-47CB-8C42-21ABC3015261}"/>
    <cellStyle name="Input 40" xfId="592" xr:uid="{00000000-0005-0000-0000-00007A010000}"/>
    <cellStyle name="Input 41" xfId="590" xr:uid="{00000000-0005-0000-0000-00007B010000}"/>
    <cellStyle name="Input 42" xfId="583" xr:uid="{00000000-0005-0000-0000-00007C010000}"/>
    <cellStyle name="Input 43" xfId="591" xr:uid="{00000000-0005-0000-0000-00007D010000}"/>
    <cellStyle name="Input 44" xfId="582" xr:uid="{00000000-0005-0000-0000-00007E010000}"/>
    <cellStyle name="Input 45" xfId="596" xr:uid="{00000000-0005-0000-0000-00007F010000}"/>
    <cellStyle name="Input 46" xfId="581" xr:uid="{00000000-0005-0000-0000-000080010000}"/>
    <cellStyle name="Input 47" xfId="588" xr:uid="{00000000-0005-0000-0000-000081010000}"/>
    <cellStyle name="Input 48" xfId="580" xr:uid="{00000000-0005-0000-0000-000082010000}"/>
    <cellStyle name="Input 49" xfId="589" xr:uid="{00000000-0005-0000-0000-000083010000}"/>
    <cellStyle name="Input 5" xfId="318" xr:uid="{00000000-0005-0000-0000-000084010000}"/>
    <cellStyle name="Input 5 10" xfId="10911" xr:uid="{9BA4DE87-7BFE-4A61-83A2-1E50F604E6A5}"/>
    <cellStyle name="Input 5 11" xfId="9905" xr:uid="{9F04DF56-DD86-49BF-905D-8825AA982AF6}"/>
    <cellStyle name="Input 5 12" xfId="8689" xr:uid="{793313B0-A063-4062-99BE-4D275034027D}"/>
    <cellStyle name="Input 5 13" xfId="18225" xr:uid="{B511334F-8D3C-4DBF-90A1-22ACEE09E05A}"/>
    <cellStyle name="Input 5 2" xfId="3376" xr:uid="{00000000-0005-0000-0000-000033070000}"/>
    <cellStyle name="Input 5 2 10" xfId="10123" xr:uid="{AEFEAAC5-AE3D-4832-AB45-EA859B6690F8}"/>
    <cellStyle name="Input 5 2 11" xfId="14979" xr:uid="{A5FD31D2-1527-42A7-B6B6-FE282D8207FE}"/>
    <cellStyle name="Input 5 2 12" xfId="16821" xr:uid="{EEB09573-0A3B-4875-82D9-2CBFE819C8C4}"/>
    <cellStyle name="Input 5 2 13" xfId="17034" xr:uid="{15B88096-C07A-4533-9B9F-A7BB27F49ADC}"/>
    <cellStyle name="Input 5 2 2" xfId="3624" xr:uid="{00000000-0005-0000-0000-000034070000}"/>
    <cellStyle name="Input 5 2 2 10" xfId="12259" xr:uid="{B323A990-EE7D-45F8-91A4-66962EF04D30}"/>
    <cellStyle name="Input 5 2 2 11" xfId="19292" xr:uid="{C29700C4-6241-4E1D-8A1F-2063D3EF644E}"/>
    <cellStyle name="Input 5 2 2 2" xfId="4222" xr:uid="{00000000-0005-0000-0000-000035070000}"/>
    <cellStyle name="Input 5 2 2 2 10" xfId="16915" xr:uid="{1B267A8F-6C74-47E4-B228-0A797C31BC45}"/>
    <cellStyle name="Input 5 2 2 2 2" xfId="5797" xr:uid="{00000000-0005-0000-0000-000036070000}"/>
    <cellStyle name="Input 5 2 2 2 2 2" xfId="7582" xr:uid="{00000000-0005-0000-0000-000036070000}"/>
    <cellStyle name="Input 5 2 2 2 2 3" xfId="11932" xr:uid="{079C22F9-A876-4FD7-8AEB-298BCC6EB19A}"/>
    <cellStyle name="Input 5 2 2 2 2 4" xfId="13336" xr:uid="{D8FBEC8C-D6B3-4694-A55D-E42B3E85D5B8}"/>
    <cellStyle name="Input 5 2 2 2 2 5" xfId="14091" xr:uid="{DF3656D5-86CA-40FC-A0D8-8AA7D395FAB0}"/>
    <cellStyle name="Input 5 2 2 2 2 6" xfId="16350" xr:uid="{8FE0AD33-B3C3-4594-80BE-C36C6E27731E}"/>
    <cellStyle name="Input 5 2 2 2 2 7" xfId="17879" xr:uid="{C0A35042-6AB0-42DF-8679-2C0E19CF1F45}"/>
    <cellStyle name="Input 5 2 2 2 2 8" xfId="19187" xr:uid="{B5994797-4DA4-4B5B-94EA-0AE905A7A7A3}"/>
    <cellStyle name="Input 5 2 2 2 2 9" xfId="19772" xr:uid="{5FC4B743-6D10-45BB-949F-FA030BD30BB3}"/>
    <cellStyle name="Input 5 2 2 2 3" xfId="6685" xr:uid="{00000000-0005-0000-0000-000035070000}"/>
    <cellStyle name="Input 5 2 2 2 4" xfId="10415" xr:uid="{4FB123D9-E547-4099-BC49-95B3B5F7A7ED}"/>
    <cellStyle name="Input 5 2 2 2 5" xfId="7718" xr:uid="{47DB2D9E-F061-4EDD-BDD0-16AA7DA95473}"/>
    <cellStyle name="Input 5 2 2 2 6" xfId="13917" xr:uid="{4A11DC94-DED4-424A-95EC-2B337AA83C5A}"/>
    <cellStyle name="Input 5 2 2 2 7" xfId="15019" xr:uid="{D97016C2-BD37-4CCC-AFF3-DEC248FF4FD5}"/>
    <cellStyle name="Input 5 2 2 2 8" xfId="16555" xr:uid="{28E826DB-87E3-499C-B082-26B44552F35A}"/>
    <cellStyle name="Input 5 2 2 2 9" xfId="18077" xr:uid="{39F9AA37-AA57-4647-94F2-FA7BF4195A62}"/>
    <cellStyle name="Input 5 2 2 3" xfId="5332" xr:uid="{00000000-0005-0000-0000-000037070000}"/>
    <cellStyle name="Input 5 2 2 3 2" xfId="7117" xr:uid="{00000000-0005-0000-0000-000037070000}"/>
    <cellStyle name="Input 5 2 2 3 3" xfId="11467" xr:uid="{7B0F1E57-15A5-4D8E-8989-0F218D70B56C}"/>
    <cellStyle name="Input 5 2 2 3 4" xfId="12871" xr:uid="{653E6AF6-534B-4C08-9F28-89E8D784746C}"/>
    <cellStyle name="Input 5 2 2 3 5" xfId="13631" xr:uid="{2E00FABA-6D5E-4E10-A4C8-0CE32669D497}"/>
    <cellStyle name="Input 5 2 2 3 6" xfId="15885" xr:uid="{C697FC28-BE80-42B3-B1CE-4F1A7F2FFE4B}"/>
    <cellStyle name="Input 5 2 2 3 7" xfId="17414" xr:uid="{4EE71678-1D9D-4FA2-BA0C-9970DA1E0E33}"/>
    <cellStyle name="Input 5 2 2 3 8" xfId="18722" xr:uid="{D39CB3AB-E181-4070-9BA9-77AE27CBB1D9}"/>
    <cellStyle name="Input 5 2 2 3 9" xfId="8933" xr:uid="{1C6F5A74-D7CC-4F20-8A57-F0635188F5D6}"/>
    <cellStyle name="Input 5 2 2 4" xfId="6224" xr:uid="{00000000-0005-0000-0000-000034070000}"/>
    <cellStyle name="Input 5 2 2 5" xfId="9847" xr:uid="{24CBECC7-B9C5-42DC-AF2B-080092EB3700}"/>
    <cellStyle name="Input 5 2 2 6" xfId="10880" xr:uid="{1B67D42F-3742-4529-BBA3-0DDDA0D3B436}"/>
    <cellStyle name="Input 5 2 2 7" xfId="14524" xr:uid="{65EE1BAE-9F2B-42F9-9D0D-6E31B49A5B3B}"/>
    <cellStyle name="Input 5 2 2 8" xfId="10130" xr:uid="{FC477140-6205-4D54-84A3-723F11C3D512}"/>
    <cellStyle name="Input 5 2 2 9" xfId="13865" xr:uid="{94D50D79-AE39-4F07-B1B5-8E92B3DEA918}"/>
    <cellStyle name="Input 5 2 3" xfId="3804" xr:uid="{00000000-0005-0000-0000-000038070000}"/>
    <cellStyle name="Input 5 2 3 10" xfId="16852" xr:uid="{1EA30AA9-FB49-47ED-84C1-98DC95A4956D}"/>
    <cellStyle name="Input 5 2 3 2" xfId="5470" xr:uid="{00000000-0005-0000-0000-000039070000}"/>
    <cellStyle name="Input 5 2 3 2 2" xfId="7255" xr:uid="{00000000-0005-0000-0000-000039070000}"/>
    <cellStyle name="Input 5 2 3 2 3" xfId="11605" xr:uid="{25F067A1-35EB-44CC-B276-5028E6B1FEAF}"/>
    <cellStyle name="Input 5 2 3 2 4" xfId="13009" xr:uid="{EC9D28B5-50CF-46B9-8D22-F2867149C8CE}"/>
    <cellStyle name="Input 5 2 3 2 5" xfId="9917" xr:uid="{60F613BA-F4FB-460D-AF43-64D3B6A89D74}"/>
    <cellStyle name="Input 5 2 3 2 6" xfId="16023" xr:uid="{64E1E30C-5995-41BE-8B4B-0C4CAF8D9666}"/>
    <cellStyle name="Input 5 2 3 2 7" xfId="17552" xr:uid="{D5140DBF-676D-44A1-A238-49BF60AE20AA}"/>
    <cellStyle name="Input 5 2 3 2 8" xfId="18860" xr:uid="{2AF74D60-7757-420A-8BD0-94AACADE886B}"/>
    <cellStyle name="Input 5 2 3 2 9" xfId="18209" xr:uid="{C27F4EE6-214F-45D9-AB3B-96121E2FB79D}"/>
    <cellStyle name="Input 5 2 3 3" xfId="6362" xr:uid="{00000000-0005-0000-0000-000038070000}"/>
    <cellStyle name="Input 5 2 3 4" xfId="10014" xr:uid="{2B07D0DE-BC23-465C-9D55-DA25554D5989}"/>
    <cellStyle name="Input 5 2 3 5" xfId="9365" xr:uid="{144E8415-7573-4429-9373-E476991B2EA6}"/>
    <cellStyle name="Input 5 2 3 6" xfId="8484" xr:uid="{EB895829-DD51-4DAF-86A3-8C8D35325595}"/>
    <cellStyle name="Input 5 2 3 7" xfId="8454" xr:uid="{FE29BB26-5950-4EBE-8006-E05D5F75763D}"/>
    <cellStyle name="Input 5 2 3 8" xfId="15216" xr:uid="{A073149D-C503-4665-B26C-C00FECD6020D}"/>
    <cellStyle name="Input 5 2 3 9" xfId="16698" xr:uid="{63844C9A-4243-4805-B54B-4AEBF6254039}"/>
    <cellStyle name="Input 5 2 4" xfId="3981" xr:uid="{00000000-0005-0000-0000-00003A070000}"/>
    <cellStyle name="Input 5 2 4 10" xfId="19784" xr:uid="{4EDADBC2-0AAF-462F-A3E7-581BDAAF43DC}"/>
    <cellStyle name="Input 5 2 4 2" xfId="5605" xr:uid="{00000000-0005-0000-0000-00003B070000}"/>
    <cellStyle name="Input 5 2 4 2 2" xfId="7390" xr:uid="{00000000-0005-0000-0000-00003B070000}"/>
    <cellStyle name="Input 5 2 4 2 3" xfId="11740" xr:uid="{A941521D-DAF6-4BF9-8172-743A1C79EBBE}"/>
    <cellStyle name="Input 5 2 4 2 4" xfId="13144" xr:uid="{9ADAD006-E0DF-40FA-92CA-B85FFA5F1244}"/>
    <cellStyle name="Input 5 2 4 2 5" xfId="13599" xr:uid="{3C543929-9803-421A-B09C-1A15C501BA8C}"/>
    <cellStyle name="Input 5 2 4 2 6" xfId="16158" xr:uid="{A0767096-9BD6-48B4-ABF9-267AD80AD9DB}"/>
    <cellStyle name="Input 5 2 4 2 7" xfId="17687" xr:uid="{F2FA8227-6C05-41ED-9198-BD16BDC7366A}"/>
    <cellStyle name="Input 5 2 4 2 8" xfId="18995" xr:uid="{887D6967-F1F7-4649-89A3-29132F26F89D}"/>
    <cellStyle name="Input 5 2 4 2 9" xfId="20034" xr:uid="{8F8886BD-600D-4D9A-9F10-5F6560D23F27}"/>
    <cellStyle name="Input 5 2 4 3" xfId="6495" xr:uid="{00000000-0005-0000-0000-00003A070000}"/>
    <cellStyle name="Input 5 2 4 4" xfId="10187" xr:uid="{E44F0152-7FB7-422D-9562-A16FEF0BF2DB}"/>
    <cellStyle name="Input 5 2 4 5" xfId="11015" xr:uid="{3C1F2089-0BB8-428B-A0D5-EA9A6264C885}"/>
    <cellStyle name="Input 5 2 4 6" xfId="12359" xr:uid="{93779EE3-615B-4284-B201-417147B63B96}"/>
    <cellStyle name="Input 5 2 4 7" xfId="8394" xr:uid="{26E3CF3D-AA82-4FA4-AC32-67891D06D2F7}"/>
    <cellStyle name="Input 5 2 4 8" xfId="14208" xr:uid="{0AFB3979-14DD-48CC-AF8F-8C51CEF868D3}"/>
    <cellStyle name="Input 5 2 4 9" xfId="13966" xr:uid="{A06FC4A0-078F-4CAF-98CE-525B5B9D1521}"/>
    <cellStyle name="Input 5 2 5" xfId="5141" xr:uid="{00000000-0005-0000-0000-00003C070000}"/>
    <cellStyle name="Input 5 2 5 2" xfId="6926" xr:uid="{00000000-0005-0000-0000-00003C070000}"/>
    <cellStyle name="Input 5 2 5 3" xfId="11276" xr:uid="{42956457-762E-4222-8341-7C8F382C1177}"/>
    <cellStyle name="Input 5 2 5 4" xfId="12680" xr:uid="{4741EC2E-C19A-4BC0-8545-2D2DAD813A12}"/>
    <cellStyle name="Input 5 2 5 5" xfId="9292" xr:uid="{727D4AE1-707C-4FC5-B93A-30DB99E27336}"/>
    <cellStyle name="Input 5 2 5 6" xfId="15694" xr:uid="{2E677828-CAC9-4D35-8CFC-08E3F02EECFA}"/>
    <cellStyle name="Input 5 2 5 7" xfId="17223" xr:uid="{4F4B6075-BE41-4D34-A95C-F8B4CC537DC2}"/>
    <cellStyle name="Input 5 2 5 8" xfId="18531" xr:uid="{5FBDB481-E332-45FD-B015-2B24BBC6AD5C}"/>
    <cellStyle name="Input 5 2 5 9" xfId="19885" xr:uid="{323371C1-EA73-430E-9135-92726EBE4719}"/>
    <cellStyle name="Input 5 2 6" xfId="6034" xr:uid="{00000000-0005-0000-0000-000033070000}"/>
    <cellStyle name="Input 5 2 7" xfId="9608" xr:uid="{D5CB4F69-82AA-448B-A954-EA37B1393B85}"/>
    <cellStyle name="Input 5 2 8" xfId="7993" xr:uid="{B31DB93D-71CF-4C9A-ACDB-D136E32B42E0}"/>
    <cellStyle name="Input 5 2 9" xfId="13737" xr:uid="{14D23CC8-EDC0-4A70-A539-993800E680B0}"/>
    <cellStyle name="Input 5 3" xfId="3623" xr:uid="{00000000-0005-0000-0000-00003D070000}"/>
    <cellStyle name="Input 5 3 10" xfId="9744" xr:uid="{82BD1A6D-AF11-4483-880B-1D7C8DB339B6}"/>
    <cellStyle name="Input 5 3 11" xfId="8951" xr:uid="{AC1E618D-05F7-485D-9990-06C3A6F2ABA6}"/>
    <cellStyle name="Input 5 3 2" xfId="4221" xr:uid="{00000000-0005-0000-0000-00003E070000}"/>
    <cellStyle name="Input 5 3 2 10" xfId="20024" xr:uid="{844585A6-8B6E-4131-8B3E-32C1A095CF1A}"/>
    <cellStyle name="Input 5 3 2 2" xfId="5796" xr:uid="{00000000-0005-0000-0000-00003F070000}"/>
    <cellStyle name="Input 5 3 2 2 2" xfId="7581" xr:uid="{00000000-0005-0000-0000-00003F070000}"/>
    <cellStyle name="Input 5 3 2 2 3" xfId="11931" xr:uid="{B11272F8-E407-4747-BCF8-42659553E30F}"/>
    <cellStyle name="Input 5 3 2 2 4" xfId="13335" xr:uid="{0814079C-8695-4299-AD9A-82035447C0E9}"/>
    <cellStyle name="Input 5 3 2 2 5" xfId="13618" xr:uid="{B27A7896-318E-4485-AC16-6464DEB4D79A}"/>
    <cellStyle name="Input 5 3 2 2 6" xfId="16349" xr:uid="{46315912-712E-4F16-B414-9C14F18B7392}"/>
    <cellStyle name="Input 5 3 2 2 7" xfId="17878" xr:uid="{4F62DC28-5152-4673-A778-C3DAF7C11A28}"/>
    <cellStyle name="Input 5 3 2 2 8" xfId="19186" xr:uid="{DF31DDE0-8241-4DBC-B7A3-1B775F62F230}"/>
    <cellStyle name="Input 5 3 2 2 9" xfId="17016" xr:uid="{F3C66019-0A8B-4C96-BFF0-C8E3180F2439}"/>
    <cellStyle name="Input 5 3 2 3" xfId="6684" xr:uid="{00000000-0005-0000-0000-00003E070000}"/>
    <cellStyle name="Input 5 3 2 4" xfId="10414" xr:uid="{5EFFC5DB-4779-49E4-85AE-46D193880A2A}"/>
    <cellStyle name="Input 5 3 2 5" xfId="7719" xr:uid="{EACEEE10-194F-4533-A732-0691B5C18C1E}"/>
    <cellStyle name="Input 5 3 2 6" xfId="9123" xr:uid="{03FDE090-8B5A-4EE4-8940-111828749B56}"/>
    <cellStyle name="Input 5 3 2 7" xfId="15018" xr:uid="{902EE306-7477-4942-ACEB-FB04C10DFB80}"/>
    <cellStyle name="Input 5 3 2 8" xfId="16554" xr:uid="{92E4BFD2-9C17-495C-8FF9-0B3A276FC58A}"/>
    <cellStyle name="Input 5 3 2 9" xfId="18076" xr:uid="{FDEE4B5D-D4A3-4A3E-9EB4-51DFA1B44F10}"/>
    <cellStyle name="Input 5 3 3" xfId="5331" xr:uid="{00000000-0005-0000-0000-000040070000}"/>
    <cellStyle name="Input 5 3 3 2" xfId="7116" xr:uid="{00000000-0005-0000-0000-000040070000}"/>
    <cellStyle name="Input 5 3 3 3" xfId="11466" xr:uid="{B70E95FB-8E87-4DDE-B3C0-6B605C94BAAF}"/>
    <cellStyle name="Input 5 3 3 4" xfId="12870" xr:uid="{4EE8B96E-8CCA-4779-9453-717D83572CE1}"/>
    <cellStyle name="Input 5 3 3 5" xfId="13813" xr:uid="{DC7BD4C9-F670-4F11-BDFD-56406F4FAD95}"/>
    <cellStyle name="Input 5 3 3 6" xfId="15884" xr:uid="{6AE59C62-10A7-4EA1-8F43-44ECA88F75A8}"/>
    <cellStyle name="Input 5 3 3 7" xfId="17413" xr:uid="{CFFFB397-7F81-4943-9774-16037D8F4F6E}"/>
    <cellStyle name="Input 5 3 3 8" xfId="18721" xr:uid="{F99C10C2-622B-4676-B40D-C550E1FD0574}"/>
    <cellStyle name="Input 5 3 3 9" xfId="19673" xr:uid="{2527481E-28AA-4FBD-8108-2FCE3060DD5F}"/>
    <cellStyle name="Input 5 3 4" xfId="6223" xr:uid="{00000000-0005-0000-0000-00003D070000}"/>
    <cellStyle name="Input 5 3 5" xfId="9846" xr:uid="{584ACDA6-49F9-4846-B834-E2D2A09C160B}"/>
    <cellStyle name="Input 5 3 6" xfId="11080" xr:uid="{635A1EBB-3376-40A4-9939-713867844BDC}"/>
    <cellStyle name="Input 5 3 7" xfId="7776" xr:uid="{65B70286-09AB-4A16-AE0B-EC3EC0976CB1}"/>
    <cellStyle name="Input 5 3 8" xfId="8677" xr:uid="{8212A9CD-ABF6-432D-82F5-9ECAC586F3C1}"/>
    <cellStyle name="Input 5 3 9" xfId="13434" xr:uid="{F74F556B-C8C1-48A7-8C7C-75C1DB310F85}"/>
    <cellStyle name="Input 5 4" xfId="3889" xr:uid="{00000000-0005-0000-0000-000041070000}"/>
    <cellStyle name="Input 5 4 10" xfId="19318" xr:uid="{E1758836-47B1-47BE-BD4D-75ED59B96D74}"/>
    <cellStyle name="Input 5 4 2" xfId="5527" xr:uid="{00000000-0005-0000-0000-000042070000}"/>
    <cellStyle name="Input 5 4 2 2" xfId="7312" xr:uid="{00000000-0005-0000-0000-000042070000}"/>
    <cellStyle name="Input 5 4 2 3" xfId="11662" xr:uid="{6D5E5CFA-11FF-4185-843E-387EE2FDC8C8}"/>
    <cellStyle name="Input 5 4 2 4" xfId="13066" xr:uid="{E3DC83E0-164B-4949-A6CC-B6757B1DC662}"/>
    <cellStyle name="Input 5 4 2 5" xfId="13525" xr:uid="{39CAC2DC-2BC5-492E-AC79-4B7B30BD998F}"/>
    <cellStyle name="Input 5 4 2 6" xfId="16080" xr:uid="{C36B7E23-C77C-42DE-A543-558C70A6CD94}"/>
    <cellStyle name="Input 5 4 2 7" xfId="17609" xr:uid="{80F968F7-3114-4213-A00B-38156E8A292E}"/>
    <cellStyle name="Input 5 4 2 8" xfId="18917" xr:uid="{1459C484-7A70-42A8-AA62-95BACF0EB804}"/>
    <cellStyle name="Input 5 4 2 9" xfId="14312" xr:uid="{2511DE82-9390-4B7E-9B30-F14DF6A72EA7}"/>
    <cellStyle name="Input 5 4 3" xfId="6419" xr:uid="{00000000-0005-0000-0000-000041070000}"/>
    <cellStyle name="Input 5 4 4" xfId="10097" xr:uid="{2ED33E57-4C36-4FD3-BB54-B578BBC3A986}"/>
    <cellStyle name="Input 5 4 5" xfId="10681" xr:uid="{56921B02-CEC6-4446-8F74-23202C1D5FAD}"/>
    <cellStyle name="Input 5 4 6" xfId="13928" xr:uid="{EFBFDB6B-9965-4F6B-BE65-7D62C2FAA47F}"/>
    <cellStyle name="Input 5 4 7" xfId="8332" xr:uid="{50B20050-5C66-42F2-95FB-2B3960523F54}"/>
    <cellStyle name="Input 5 4 8" xfId="13898" xr:uid="{0DA6DA0F-7BC6-4624-A5A3-5236B10246E7}"/>
    <cellStyle name="Input 5 4 9" xfId="8794" xr:uid="{A7EA716B-C999-4D2B-B7F4-49DE79F044CD}"/>
    <cellStyle name="Input 5 5" xfId="5018" xr:uid="{00000000-0005-0000-0000-000043070000}"/>
    <cellStyle name="Input 5 5 2" xfId="6804" xr:uid="{00000000-0005-0000-0000-000043070000}"/>
    <cellStyle name="Input 5 5 3" xfId="11154" xr:uid="{3AFD37B5-FBAD-4470-99B4-23ECAC9F6B11}"/>
    <cellStyle name="Input 5 5 4" xfId="12558" xr:uid="{2BEFE4B8-0F15-4135-8549-8E57AEF21F52}"/>
    <cellStyle name="Input 5 5 5" xfId="9477" xr:uid="{2A6E6F30-4B9F-495F-90F7-7C232E686D13}"/>
    <cellStyle name="Input 5 5 6" xfId="15571" xr:uid="{67680965-1502-4D9C-8EE3-AF5C39CFE80A}"/>
    <cellStyle name="Input 5 5 7" xfId="17100" xr:uid="{7446FA52-9270-44C2-B129-8D966E20CAAD}"/>
    <cellStyle name="Input 5 5 8" xfId="18409" xr:uid="{6810A2C6-6E1F-41C9-ABC5-7B7481BCB11C}"/>
    <cellStyle name="Input 5 5 9" xfId="19412" xr:uid="{1ABD6E6C-7E09-4404-810D-2FA1D8CE145C}"/>
    <cellStyle name="Input 5 6" xfId="5912" xr:uid="{00000000-0005-0000-0000-000032070000}"/>
    <cellStyle name="Input 5 7" xfId="9397" xr:uid="{B910156F-E5BD-448B-9C9E-53D8839F7922}"/>
    <cellStyle name="Input 5 8" xfId="8187" xr:uid="{64F2045D-6675-43A0-A1C7-37249B02194D}"/>
    <cellStyle name="Input 5 9" xfId="11025" xr:uid="{FA38AC80-49A7-4508-8C1A-60FD52A02825}"/>
    <cellStyle name="Input 50" xfId="579" xr:uid="{00000000-0005-0000-0000-000085010000}"/>
    <cellStyle name="Input 51" xfId="597" xr:uid="{00000000-0005-0000-0000-000086010000}"/>
    <cellStyle name="Input 52" xfId="578" xr:uid="{00000000-0005-0000-0000-000087010000}"/>
    <cellStyle name="Input 53" xfId="598" xr:uid="{00000000-0005-0000-0000-000088010000}"/>
    <cellStyle name="Input 54" xfId="577" xr:uid="{00000000-0005-0000-0000-000089010000}"/>
    <cellStyle name="Input 55" xfId="599" xr:uid="{00000000-0005-0000-0000-00008A010000}"/>
    <cellStyle name="Input 56" xfId="576" xr:uid="{00000000-0005-0000-0000-00008B010000}"/>
    <cellStyle name="Input 57" xfId="600" xr:uid="{00000000-0005-0000-0000-00008C010000}"/>
    <cellStyle name="Input 58" xfId="656" xr:uid="{00000000-0005-0000-0000-00008D010000}"/>
    <cellStyle name="Input 59" xfId="658" xr:uid="{00000000-0005-0000-0000-00008E010000}"/>
    <cellStyle name="Input 6" xfId="317" xr:uid="{00000000-0005-0000-0000-00008F010000}"/>
    <cellStyle name="Input 6 10" xfId="19566" xr:uid="{BB6C711B-423C-4C93-A0FF-DCB2DFF09BA7}"/>
    <cellStyle name="Input 6 2" xfId="5019" xr:uid="{00000000-0005-0000-0000-000045070000}"/>
    <cellStyle name="Input 6 2 2" xfId="6805" xr:uid="{00000000-0005-0000-0000-000045070000}"/>
    <cellStyle name="Input 6 2 3" xfId="11155" xr:uid="{D47C9E73-8A95-4387-97C9-E8FD45772FB5}"/>
    <cellStyle name="Input 6 2 4" xfId="12559" xr:uid="{259B0934-F290-43A9-BE69-9E6ACF0DC77B}"/>
    <cellStyle name="Input 6 2 5" xfId="12511" xr:uid="{D05EB8EF-A185-46E7-AC8E-780C56D008A8}"/>
    <cellStyle name="Input 6 2 6" xfId="15572" xr:uid="{A38CB477-7B73-4D60-9096-60B215B459BB}"/>
    <cellStyle name="Input 6 2 7" xfId="17101" xr:uid="{198D0BD9-CBA4-418E-9FEC-23427DC265DC}"/>
    <cellStyle name="Input 6 2 8" xfId="18410" xr:uid="{81FFE4BD-F4C1-4E83-B4BF-4817D5131778}"/>
    <cellStyle name="Input 6 2 9" xfId="9411" xr:uid="{60062E14-93CF-413A-B0C1-F67A228E93BD}"/>
    <cellStyle name="Input 6 3" xfId="5913" xr:uid="{00000000-0005-0000-0000-000044070000}"/>
    <cellStyle name="Input 6 4" xfId="9398" xr:uid="{D70917B0-D23A-4B2C-BA1B-395E26D67025}"/>
    <cellStyle name="Input 6 5" xfId="8186" xr:uid="{E9FAD863-CDFE-46F9-B7DB-CEC7835873AE}"/>
    <cellStyle name="Input 6 6" xfId="9455" xr:uid="{7E7D56E9-29C8-4603-A889-02A988CBB2AF}"/>
    <cellStyle name="Input 6 7" xfId="12313" xr:uid="{A6D802DE-3AE4-4411-A34B-6CCDF3926C94}"/>
    <cellStyle name="Input 6 8" xfId="9629" xr:uid="{B3A6E874-6CF9-411A-ABD5-D4C8C3FDAB88}"/>
    <cellStyle name="Input 6 9" xfId="14093" xr:uid="{3F1D502A-C0E8-4F42-B57D-10D3BBFE11EB}"/>
    <cellStyle name="Input 60" xfId="655" xr:uid="{00000000-0005-0000-0000-000090010000}"/>
    <cellStyle name="Input 61" xfId="659" xr:uid="{00000000-0005-0000-0000-000091010000}"/>
    <cellStyle name="Input 62" xfId="654" xr:uid="{00000000-0005-0000-0000-000092010000}"/>
    <cellStyle name="Input 63" xfId="660" xr:uid="{00000000-0005-0000-0000-000093010000}"/>
    <cellStyle name="Input 64" xfId="653" xr:uid="{00000000-0005-0000-0000-000094010000}"/>
    <cellStyle name="Input 65" xfId="661" xr:uid="{00000000-0005-0000-0000-000095010000}"/>
    <cellStyle name="Input 66" xfId="652" xr:uid="{00000000-0005-0000-0000-000096010000}"/>
    <cellStyle name="Input 67" xfId="662" xr:uid="{00000000-0005-0000-0000-000097010000}"/>
    <cellStyle name="Input 68" xfId="650" xr:uid="{00000000-0005-0000-0000-000098010000}"/>
    <cellStyle name="Input 69" xfId="663" xr:uid="{00000000-0005-0000-0000-000099010000}"/>
    <cellStyle name="Input 7" xfId="320" xr:uid="{00000000-0005-0000-0000-00009A010000}"/>
    <cellStyle name="Input 7 10" xfId="12155" xr:uid="{261FBC97-E1B6-4A24-9D5A-42BBABB1E823}"/>
    <cellStyle name="Input 7 2" xfId="5020" xr:uid="{00000000-0005-0000-0000-000047070000}"/>
    <cellStyle name="Input 7 2 2" xfId="6806" xr:uid="{00000000-0005-0000-0000-000047070000}"/>
    <cellStyle name="Input 7 2 3" xfId="11156" xr:uid="{B8CBD90A-761F-4CBE-A35F-88722DC7CF22}"/>
    <cellStyle name="Input 7 2 4" xfId="12560" xr:uid="{ADACD1F1-C9DE-46AA-8654-BF5D8C7DDCF9}"/>
    <cellStyle name="Input 7 2 5" xfId="13755" xr:uid="{1D973DC6-28EA-471B-886D-82E7EB332379}"/>
    <cellStyle name="Input 7 2 6" xfId="15573" xr:uid="{7ED5BC8B-F161-4C16-A18C-09C43C8D6EC2}"/>
    <cellStyle name="Input 7 2 7" xfId="17102" xr:uid="{337593EA-D6A4-4F68-8BE5-A58F2B1EC621}"/>
    <cellStyle name="Input 7 2 8" xfId="18411" xr:uid="{6BCE3BC6-212D-475F-AE4E-2A04BE9B7533}"/>
    <cellStyle name="Input 7 2 9" xfId="10734" xr:uid="{F5F56BDA-4E44-4666-9EA0-043C11FC4FA3}"/>
    <cellStyle name="Input 7 3" xfId="5914" xr:uid="{00000000-0005-0000-0000-000046070000}"/>
    <cellStyle name="Input 7 4" xfId="9399" xr:uid="{B785D328-2BBA-4213-A42B-DE8F91923839}"/>
    <cellStyle name="Input 7 5" xfId="8185" xr:uid="{1248AA19-A098-4EE8-991B-760335E70410}"/>
    <cellStyle name="Input 7 6" xfId="8497" xr:uid="{45F0476D-AACE-4CF1-8984-1774BD57B00C}"/>
    <cellStyle name="Input 7 7" xfId="14765" xr:uid="{084D057D-7EF7-4087-B39B-3FC9497ADB4A}"/>
    <cellStyle name="Input 7 8" xfId="13983" xr:uid="{F85D92D1-1568-48DE-958C-6F38C2635107}"/>
    <cellStyle name="Input 7 9" xfId="14134" xr:uid="{8537F6D0-A76F-4FF8-BDF8-93119A3D7C15}"/>
    <cellStyle name="Input 70" xfId="649" xr:uid="{00000000-0005-0000-0000-00009B010000}"/>
    <cellStyle name="Input 71" xfId="664" xr:uid="{00000000-0005-0000-0000-00009C010000}"/>
    <cellStyle name="Input 72" xfId="648" xr:uid="{00000000-0005-0000-0000-00009D010000}"/>
    <cellStyle name="Input 73" xfId="665" xr:uid="{00000000-0005-0000-0000-00009E010000}"/>
    <cellStyle name="Input 74" xfId="647" xr:uid="{00000000-0005-0000-0000-00009F010000}"/>
    <cellStyle name="Input 75" xfId="666" xr:uid="{00000000-0005-0000-0000-0000A0010000}"/>
    <cellStyle name="Input 76" xfId="558" xr:uid="{00000000-0005-0000-0000-0000A1010000}"/>
    <cellStyle name="Input 77" xfId="694" xr:uid="{00000000-0005-0000-0000-0000A2010000}"/>
    <cellStyle name="Input 78" xfId="334" xr:uid="{00000000-0005-0000-0000-0000A3010000}"/>
    <cellStyle name="Input 79" xfId="695" xr:uid="{00000000-0005-0000-0000-0000A4010000}"/>
    <cellStyle name="Input 8" xfId="381" xr:uid="{00000000-0005-0000-0000-0000A5010000}"/>
    <cellStyle name="Input 8 10" xfId="18214" xr:uid="{EE22FDB9-6192-4EBE-8707-3C041E0BFDFE}"/>
    <cellStyle name="Input 8 2" xfId="5021" xr:uid="{00000000-0005-0000-0000-000049070000}"/>
    <cellStyle name="Input 8 2 2" xfId="6807" xr:uid="{00000000-0005-0000-0000-000049070000}"/>
    <cellStyle name="Input 8 2 3" xfId="11157" xr:uid="{9742C47E-78A1-4311-8C94-6AFC8B067636}"/>
    <cellStyle name="Input 8 2 4" xfId="12561" xr:uid="{E944883B-2F19-4137-8BAD-FAD268CCD3F2}"/>
    <cellStyle name="Input 8 2 5" xfId="10122" xr:uid="{9E2A948E-B664-45D7-836A-337BF6AE0819}"/>
    <cellStyle name="Input 8 2 6" xfId="15574" xr:uid="{D673FAF5-3415-4C00-BC1A-38F26AADB6E4}"/>
    <cellStyle name="Input 8 2 7" xfId="17103" xr:uid="{50CDC901-FEA7-4971-AEFD-57F464EB8BCC}"/>
    <cellStyle name="Input 8 2 8" xfId="18412" xr:uid="{E455782C-0DE9-4641-A712-30A5F87CD103}"/>
    <cellStyle name="Input 8 2 9" xfId="16845" xr:uid="{962B0CCE-327E-4ABF-8E8A-AEB5B59EC4D1}"/>
    <cellStyle name="Input 8 3" xfId="5915" xr:uid="{00000000-0005-0000-0000-000048070000}"/>
    <cellStyle name="Input 8 4" xfId="9400" xr:uid="{62AB88B5-7F8A-4F77-9809-DC001F230526}"/>
    <cellStyle name="Input 8 5" xfId="8184" xr:uid="{979466A4-9435-4A69-A330-68BB79163D40}"/>
    <cellStyle name="Input 8 6" xfId="12125" xr:uid="{7A6AAB35-DFCC-4063-BCBF-D25EF174F755}"/>
    <cellStyle name="Input 8 7" xfId="13589" xr:uid="{E0C14966-3689-4768-B2A6-357CF0BF2648}"/>
    <cellStyle name="Input 8 8" xfId="10790" xr:uid="{CC8EC6B4-F0A8-4A33-91C1-600D3F19DE74}"/>
    <cellStyle name="Input 8 9" xfId="12362" xr:uid="{AE506E72-0B43-49FC-8061-DB3A0470295C}"/>
    <cellStyle name="Input 80" xfId="559" xr:uid="{00000000-0005-0000-0000-0000A6010000}"/>
    <cellStyle name="Input 81" xfId="696" xr:uid="{00000000-0005-0000-0000-0000A7010000}"/>
    <cellStyle name="Input 82" xfId="563" xr:uid="{00000000-0005-0000-0000-0000A8010000}"/>
    <cellStyle name="Input 83" xfId="697" xr:uid="{00000000-0005-0000-0000-0000A9010000}"/>
    <cellStyle name="Input 84" xfId="341" xr:uid="{00000000-0005-0000-0000-0000AA010000}"/>
    <cellStyle name="Input 85" xfId="698" xr:uid="{00000000-0005-0000-0000-0000AB010000}"/>
    <cellStyle name="Input 86" xfId="562" xr:uid="{00000000-0005-0000-0000-0000AC010000}"/>
    <cellStyle name="Input 87" xfId="699" xr:uid="{00000000-0005-0000-0000-0000AD010000}"/>
    <cellStyle name="Input 88" xfId="560" xr:uid="{00000000-0005-0000-0000-0000AE010000}"/>
    <cellStyle name="Input 89" xfId="700" xr:uid="{00000000-0005-0000-0000-0000AF010000}"/>
    <cellStyle name="Input 9" xfId="364" xr:uid="{00000000-0005-0000-0000-0000B0010000}"/>
    <cellStyle name="Input 9 10" xfId="14697" xr:uid="{737CAC09-4015-49F8-BFA5-BC01C0AC08CC}"/>
    <cellStyle name="Input 9 2" xfId="5022" xr:uid="{00000000-0005-0000-0000-00004B070000}"/>
    <cellStyle name="Input 9 2 2" xfId="6808" xr:uid="{00000000-0005-0000-0000-00004B070000}"/>
    <cellStyle name="Input 9 2 3" xfId="11158" xr:uid="{5F231984-7641-4CD7-BA01-DB9F2635E693}"/>
    <cellStyle name="Input 9 2 4" xfId="12562" xr:uid="{4C48D037-D680-4133-815C-22DF2897A119}"/>
    <cellStyle name="Input 9 2 5" xfId="14321" xr:uid="{5D74AA5A-DDE1-43CA-9D83-1F46B8BF9E15}"/>
    <cellStyle name="Input 9 2 6" xfId="15575" xr:uid="{92E2CCCE-1482-47A2-BAB6-21FCB6F1F3FE}"/>
    <cellStyle name="Input 9 2 7" xfId="17104" xr:uid="{8860A888-CD9E-48B3-AFCC-D2691E6E6910}"/>
    <cellStyle name="Input 9 2 8" xfId="18413" xr:uid="{E54B0F00-36D2-4D16-B93A-2DC8F1DF0C12}"/>
    <cellStyle name="Input 9 2 9" xfId="16427" xr:uid="{57E24F2F-A0A4-47CB-853E-42A3033655E2}"/>
    <cellStyle name="Input 9 3" xfId="5916" xr:uid="{00000000-0005-0000-0000-00004A070000}"/>
    <cellStyle name="Input 9 4" xfId="9401" xr:uid="{E414AFD1-DD41-4220-B46B-5ACB87DDE66E}"/>
    <cellStyle name="Input 9 5" xfId="8183" xr:uid="{9DC58CF7-3468-40B0-A310-4A310BF4EC72}"/>
    <cellStyle name="Input 9 6" xfId="12325" xr:uid="{3A8C0B68-3D71-426E-98D4-3E8CCE3CC92D}"/>
    <cellStyle name="Input 9 7" xfId="13808" xr:uid="{D0E25A5C-C722-4142-AE28-A19486130C25}"/>
    <cellStyle name="Input 9 8" xfId="12138" xr:uid="{BCB7FA43-12F1-46E5-838A-A27C8DC1BC67}"/>
    <cellStyle name="Input 9 9" xfId="14406" xr:uid="{BFA177CD-6914-479E-8513-8861F476FD07}"/>
    <cellStyle name="Input 90" xfId="490" xr:uid="{00000000-0005-0000-0000-0000B1010000}"/>
    <cellStyle name="Input 91" xfId="352" xr:uid="{00000000-0005-0000-0000-0000B2010000}"/>
    <cellStyle name="Input 92" xfId="336" xr:uid="{00000000-0005-0000-0000-0000B3010000}"/>
    <cellStyle name="Input 93" xfId="342" xr:uid="{00000000-0005-0000-0000-0000B4010000}"/>
    <cellStyle name="Input 94" xfId="494" xr:uid="{00000000-0005-0000-0000-0000B5010000}"/>
    <cellStyle name="Input 95" xfId="483" xr:uid="{00000000-0005-0000-0000-0000B6010000}"/>
    <cellStyle name="Input 96" xfId="331" xr:uid="{00000000-0005-0000-0000-0000B7010000}"/>
    <cellStyle name="Input 97" xfId="510" xr:uid="{00000000-0005-0000-0000-0000B8010000}"/>
    <cellStyle name="Input 98" xfId="677" xr:uid="{00000000-0005-0000-0000-0000B9010000}"/>
    <cellStyle name="Input 99" xfId="711" xr:uid="{00000000-0005-0000-0000-0000BA010000}"/>
    <cellStyle name="Linked Cell" xfId="19" builtinId="24" customBuiltin="1"/>
    <cellStyle name="Linked Cell 2" xfId="194" xr:uid="{00000000-0005-0000-0000-0000BC010000}"/>
    <cellStyle name="Linked Cell 3" xfId="193" xr:uid="{00000000-0005-0000-0000-0000BD010000}"/>
    <cellStyle name="Millares [0]_laroux" xfId="195" xr:uid="{00000000-0005-0000-0000-0000BE010000}"/>
    <cellStyle name="Millares_laroux" xfId="196" xr:uid="{00000000-0005-0000-0000-0000BF010000}"/>
    <cellStyle name="Moneda [0]_laroux" xfId="197" xr:uid="{00000000-0005-0000-0000-0000C0010000}"/>
    <cellStyle name="Moneda_laroux" xfId="198" xr:uid="{00000000-0005-0000-0000-0000C1010000}"/>
    <cellStyle name="Neutral 2" xfId="200" xr:uid="{00000000-0005-0000-0000-0000C3010000}"/>
    <cellStyle name="Neutral 3" xfId="199" xr:uid="{00000000-0005-0000-0000-0000C4010000}"/>
    <cellStyle name="Neutral 4" xfId="43" xr:uid="{00000000-0005-0000-0000-0000D7010000}"/>
    <cellStyle name="Neutral 4 2" xfId="1686" xr:uid="{00000000-0005-0000-0000-000054070000}"/>
    <cellStyle name="Normal" xfId="0" builtinId="0"/>
    <cellStyle name="Normal - Style1" xfId="201" xr:uid="{00000000-0005-0000-0000-0000C6010000}"/>
    <cellStyle name="Normal 10" xfId="60" xr:uid="{00000000-0005-0000-0000-0000C7010000}"/>
    <cellStyle name="Normal 10 2" xfId="61" xr:uid="{00000000-0005-0000-0000-0000C8010000}"/>
    <cellStyle name="Normal 10 2 2" xfId="383" xr:uid="{00000000-0005-0000-0000-0000C9010000}"/>
    <cellStyle name="Normal 10 2 2 2" xfId="1688" xr:uid="{00000000-0005-0000-0000-00005A070000}"/>
    <cellStyle name="Normal 10 2 2 3" xfId="1689" xr:uid="{00000000-0005-0000-0000-00005B070000}"/>
    <cellStyle name="Normal 10 2 2 3 2" xfId="1690" xr:uid="{00000000-0005-0000-0000-00005C070000}"/>
    <cellStyle name="Normal 10 2 3" xfId="203" xr:uid="{00000000-0005-0000-0000-0000CA010000}"/>
    <cellStyle name="Normal 10 3" xfId="382" xr:uid="{00000000-0005-0000-0000-0000CB010000}"/>
    <cellStyle name="Normal 10 3 2" xfId="1691" xr:uid="{00000000-0005-0000-0000-00005E070000}"/>
    <cellStyle name="Normal 10 3 3" xfId="1692" xr:uid="{00000000-0005-0000-0000-00005F070000}"/>
    <cellStyle name="Normal 10 3 3 2" xfId="1693" xr:uid="{00000000-0005-0000-0000-000060070000}"/>
    <cellStyle name="Normal 10 4" xfId="202" xr:uid="{00000000-0005-0000-0000-0000CC010000}"/>
    <cellStyle name="Normal 10 5" xfId="1344" xr:uid="{00000000-0005-0000-0000-000032000000}"/>
    <cellStyle name="Normal 10 6" xfId="1687" xr:uid="{00000000-0005-0000-0000-000057070000}"/>
    <cellStyle name="Normal 100" xfId="723" xr:uid="{00000000-0005-0000-0000-0000CD010000}"/>
    <cellStyle name="Normal 100 2" xfId="1694" xr:uid="{00000000-0005-0000-0000-000062070000}"/>
    <cellStyle name="Normal 100 2 2" xfId="1695" xr:uid="{00000000-0005-0000-0000-000063070000}"/>
    <cellStyle name="Normal 100 2 2 2" xfId="1696" xr:uid="{00000000-0005-0000-0000-000064070000}"/>
    <cellStyle name="Normal 100 2 2 3" xfId="1697" xr:uid="{00000000-0005-0000-0000-000065070000}"/>
    <cellStyle name="Normal 100 2 2 3 2" xfId="1698" xr:uid="{00000000-0005-0000-0000-000066070000}"/>
    <cellStyle name="Normal 100 3" xfId="1699" xr:uid="{00000000-0005-0000-0000-000067070000}"/>
    <cellStyle name="Normal 100 3 2" xfId="1700" xr:uid="{00000000-0005-0000-0000-000068070000}"/>
    <cellStyle name="Normal 100 3 3" xfId="1701" xr:uid="{00000000-0005-0000-0000-000069070000}"/>
    <cellStyle name="Normal 100 3 3 2" xfId="1702" xr:uid="{00000000-0005-0000-0000-00006A070000}"/>
    <cellStyle name="Normal 101" xfId="724" xr:uid="{00000000-0005-0000-0000-0000CE010000}"/>
    <cellStyle name="Normal 101 2" xfId="1703" xr:uid="{00000000-0005-0000-0000-00006C070000}"/>
    <cellStyle name="Normal 101 2 2" xfId="1704" xr:uid="{00000000-0005-0000-0000-00006D070000}"/>
    <cellStyle name="Normal 101 2 2 2" xfId="1705" xr:uid="{00000000-0005-0000-0000-00006E070000}"/>
    <cellStyle name="Normal 101 2 2 3" xfId="1706" xr:uid="{00000000-0005-0000-0000-00006F070000}"/>
    <cellStyle name="Normal 101 2 2 3 2" xfId="1707" xr:uid="{00000000-0005-0000-0000-000070070000}"/>
    <cellStyle name="Normal 101 3" xfId="1708" xr:uid="{00000000-0005-0000-0000-000071070000}"/>
    <cellStyle name="Normal 101 3 2" xfId="1709" xr:uid="{00000000-0005-0000-0000-000072070000}"/>
    <cellStyle name="Normal 101 3 3" xfId="1710" xr:uid="{00000000-0005-0000-0000-000073070000}"/>
    <cellStyle name="Normal 101 3 3 2" xfId="1711" xr:uid="{00000000-0005-0000-0000-000074070000}"/>
    <cellStyle name="Normal 102" xfId="725" xr:uid="{00000000-0005-0000-0000-0000CF010000}"/>
    <cellStyle name="Normal 102 2" xfId="1712" xr:uid="{00000000-0005-0000-0000-000076070000}"/>
    <cellStyle name="Normal 102 2 2" xfId="1713" xr:uid="{00000000-0005-0000-0000-000077070000}"/>
    <cellStyle name="Normal 102 2 2 2" xfId="1714" xr:uid="{00000000-0005-0000-0000-000078070000}"/>
    <cellStyle name="Normal 102 2 2 3" xfId="1715" xr:uid="{00000000-0005-0000-0000-000079070000}"/>
    <cellStyle name="Normal 102 2 2 3 2" xfId="1716" xr:uid="{00000000-0005-0000-0000-00007A070000}"/>
    <cellStyle name="Normal 102 3" xfId="1717" xr:uid="{00000000-0005-0000-0000-00007B070000}"/>
    <cellStyle name="Normal 102 3 2" xfId="1718" xr:uid="{00000000-0005-0000-0000-00007C070000}"/>
    <cellStyle name="Normal 102 3 3" xfId="1719" xr:uid="{00000000-0005-0000-0000-00007D070000}"/>
    <cellStyle name="Normal 102 3 3 2" xfId="1720" xr:uid="{00000000-0005-0000-0000-00007E070000}"/>
    <cellStyle name="Normal 103" xfId="726" xr:uid="{00000000-0005-0000-0000-0000D0010000}"/>
    <cellStyle name="Normal 103 2" xfId="1721" xr:uid="{00000000-0005-0000-0000-000080070000}"/>
    <cellStyle name="Normal 103 2 2" xfId="1722" xr:uid="{00000000-0005-0000-0000-000081070000}"/>
    <cellStyle name="Normal 103 2 2 2" xfId="1723" xr:uid="{00000000-0005-0000-0000-000082070000}"/>
    <cellStyle name="Normal 103 2 2 3" xfId="1724" xr:uid="{00000000-0005-0000-0000-000083070000}"/>
    <cellStyle name="Normal 103 2 2 3 2" xfId="1725" xr:uid="{00000000-0005-0000-0000-000084070000}"/>
    <cellStyle name="Normal 103 3" xfId="1726" xr:uid="{00000000-0005-0000-0000-000085070000}"/>
    <cellStyle name="Normal 103 3 2" xfId="1727" xr:uid="{00000000-0005-0000-0000-000086070000}"/>
    <cellStyle name="Normal 103 3 3" xfId="1728" xr:uid="{00000000-0005-0000-0000-000087070000}"/>
    <cellStyle name="Normal 103 3 3 2" xfId="1729" xr:uid="{00000000-0005-0000-0000-000088070000}"/>
    <cellStyle name="Normal 104" xfId="728" xr:uid="{00000000-0005-0000-0000-0000D1010000}"/>
    <cellStyle name="Normal 104 2" xfId="1730" xr:uid="{00000000-0005-0000-0000-00008A070000}"/>
    <cellStyle name="Normal 104 2 2" xfId="1731" xr:uid="{00000000-0005-0000-0000-00008B070000}"/>
    <cellStyle name="Normal 104 2 2 2" xfId="1732" xr:uid="{00000000-0005-0000-0000-00008C070000}"/>
    <cellStyle name="Normal 104 2 2 3" xfId="1733" xr:uid="{00000000-0005-0000-0000-00008D070000}"/>
    <cellStyle name="Normal 104 2 2 3 2" xfId="1734" xr:uid="{00000000-0005-0000-0000-00008E070000}"/>
    <cellStyle name="Normal 104 3" xfId="1735" xr:uid="{00000000-0005-0000-0000-00008F070000}"/>
    <cellStyle name="Normal 104 3 2" xfId="1736" xr:uid="{00000000-0005-0000-0000-000090070000}"/>
    <cellStyle name="Normal 104 3 3" xfId="1737" xr:uid="{00000000-0005-0000-0000-000091070000}"/>
    <cellStyle name="Normal 104 3 3 2" xfId="1738" xr:uid="{00000000-0005-0000-0000-000092070000}"/>
    <cellStyle name="Normal 105" xfId="729" xr:uid="{00000000-0005-0000-0000-0000D2010000}"/>
    <cellStyle name="Normal 105 2" xfId="1739" xr:uid="{00000000-0005-0000-0000-000094070000}"/>
    <cellStyle name="Normal 105 2 2" xfId="1740" xr:uid="{00000000-0005-0000-0000-000095070000}"/>
    <cellStyle name="Normal 105 2 2 2" xfId="1741" xr:uid="{00000000-0005-0000-0000-000096070000}"/>
    <cellStyle name="Normal 105 2 2 3" xfId="1742" xr:uid="{00000000-0005-0000-0000-000097070000}"/>
    <cellStyle name="Normal 105 2 2 3 2" xfId="1743" xr:uid="{00000000-0005-0000-0000-000098070000}"/>
    <cellStyle name="Normal 105 3" xfId="1744" xr:uid="{00000000-0005-0000-0000-000099070000}"/>
    <cellStyle name="Normal 105 3 2" xfId="1745" xr:uid="{00000000-0005-0000-0000-00009A070000}"/>
    <cellStyle name="Normal 105 3 3" xfId="1746" xr:uid="{00000000-0005-0000-0000-00009B070000}"/>
    <cellStyle name="Normal 105 3 3 2" xfId="1747" xr:uid="{00000000-0005-0000-0000-00009C070000}"/>
    <cellStyle name="Normal 106" xfId="730" xr:uid="{00000000-0005-0000-0000-0000D3010000}"/>
    <cellStyle name="Normal 106 2" xfId="1748" xr:uid="{00000000-0005-0000-0000-00009E070000}"/>
    <cellStyle name="Normal 106 2 2" xfId="1749" xr:uid="{00000000-0005-0000-0000-00009F070000}"/>
    <cellStyle name="Normal 106 2 2 2" xfId="1750" xr:uid="{00000000-0005-0000-0000-0000A0070000}"/>
    <cellStyle name="Normal 106 2 2 3" xfId="1751" xr:uid="{00000000-0005-0000-0000-0000A1070000}"/>
    <cellStyle name="Normal 106 2 2 3 2" xfId="1752" xr:uid="{00000000-0005-0000-0000-0000A2070000}"/>
    <cellStyle name="Normal 106 3" xfId="1753" xr:uid="{00000000-0005-0000-0000-0000A3070000}"/>
    <cellStyle name="Normal 106 3 2" xfId="1754" xr:uid="{00000000-0005-0000-0000-0000A4070000}"/>
    <cellStyle name="Normal 106 3 3" xfId="1755" xr:uid="{00000000-0005-0000-0000-0000A5070000}"/>
    <cellStyle name="Normal 106 3 3 2" xfId="1756" xr:uid="{00000000-0005-0000-0000-0000A6070000}"/>
    <cellStyle name="Normal 107" xfId="731" xr:uid="{00000000-0005-0000-0000-0000D4010000}"/>
    <cellStyle name="Normal 107 2" xfId="1757" xr:uid="{00000000-0005-0000-0000-0000A8070000}"/>
    <cellStyle name="Normal 107 2 2" xfId="1758" xr:uid="{00000000-0005-0000-0000-0000A9070000}"/>
    <cellStyle name="Normal 107 2 2 2" xfId="1759" xr:uid="{00000000-0005-0000-0000-0000AA070000}"/>
    <cellStyle name="Normal 107 2 2 3" xfId="1760" xr:uid="{00000000-0005-0000-0000-0000AB070000}"/>
    <cellStyle name="Normal 107 2 2 3 2" xfId="1761" xr:uid="{00000000-0005-0000-0000-0000AC070000}"/>
    <cellStyle name="Normal 107 3" xfId="1762" xr:uid="{00000000-0005-0000-0000-0000AD070000}"/>
    <cellStyle name="Normal 107 3 2" xfId="1763" xr:uid="{00000000-0005-0000-0000-0000AE070000}"/>
    <cellStyle name="Normal 107 3 3" xfId="1764" xr:uid="{00000000-0005-0000-0000-0000AF070000}"/>
    <cellStyle name="Normal 107 3 3 2" xfId="1765" xr:uid="{00000000-0005-0000-0000-0000B0070000}"/>
    <cellStyle name="Normal 108" xfId="732" xr:uid="{00000000-0005-0000-0000-0000D5010000}"/>
    <cellStyle name="Normal 108 2" xfId="1766" xr:uid="{00000000-0005-0000-0000-0000B2070000}"/>
    <cellStyle name="Normal 108 2 2" xfId="1767" xr:uid="{00000000-0005-0000-0000-0000B3070000}"/>
    <cellStyle name="Normal 108 2 2 2" xfId="1768" xr:uid="{00000000-0005-0000-0000-0000B4070000}"/>
    <cellStyle name="Normal 108 2 2 3" xfId="1769" xr:uid="{00000000-0005-0000-0000-0000B5070000}"/>
    <cellStyle name="Normal 108 2 2 3 2" xfId="1770" xr:uid="{00000000-0005-0000-0000-0000B6070000}"/>
    <cellStyle name="Normal 108 3" xfId="1771" xr:uid="{00000000-0005-0000-0000-0000B7070000}"/>
    <cellStyle name="Normal 108 3 2" xfId="1772" xr:uid="{00000000-0005-0000-0000-0000B8070000}"/>
    <cellStyle name="Normal 108 3 3" xfId="1773" xr:uid="{00000000-0005-0000-0000-0000B9070000}"/>
    <cellStyle name="Normal 108 3 3 2" xfId="1774" xr:uid="{00000000-0005-0000-0000-0000BA070000}"/>
    <cellStyle name="Normal 109" xfId="733" xr:uid="{00000000-0005-0000-0000-0000D6010000}"/>
    <cellStyle name="Normal 109 2" xfId="1775" xr:uid="{00000000-0005-0000-0000-0000BC070000}"/>
    <cellStyle name="Normal 109 2 2" xfId="1776" xr:uid="{00000000-0005-0000-0000-0000BD070000}"/>
    <cellStyle name="Normal 109 2 2 2" xfId="1777" xr:uid="{00000000-0005-0000-0000-0000BE070000}"/>
    <cellStyle name="Normal 109 2 2 3" xfId="1778" xr:uid="{00000000-0005-0000-0000-0000BF070000}"/>
    <cellStyle name="Normal 109 2 2 3 2" xfId="1779" xr:uid="{00000000-0005-0000-0000-0000C0070000}"/>
    <cellStyle name="Normal 109 3" xfId="1780" xr:uid="{00000000-0005-0000-0000-0000C1070000}"/>
    <cellStyle name="Normal 109 3 2" xfId="1781" xr:uid="{00000000-0005-0000-0000-0000C2070000}"/>
    <cellStyle name="Normal 109 3 3" xfId="1782" xr:uid="{00000000-0005-0000-0000-0000C3070000}"/>
    <cellStyle name="Normal 109 3 3 2" xfId="1783" xr:uid="{00000000-0005-0000-0000-0000C4070000}"/>
    <cellStyle name="Normal 11" xfId="54" xr:uid="{00000000-0005-0000-0000-0000D7010000}"/>
    <cellStyle name="Normal 11 2" xfId="205" xr:uid="{00000000-0005-0000-0000-0000D8010000}"/>
    <cellStyle name="Normal 11 2 2" xfId="385" xr:uid="{00000000-0005-0000-0000-0000D9010000}"/>
    <cellStyle name="Normal 11 2 2 2" xfId="1784" xr:uid="{00000000-0005-0000-0000-0000C8070000}"/>
    <cellStyle name="Normal 11 2 2 3" xfId="1785" xr:uid="{00000000-0005-0000-0000-0000C9070000}"/>
    <cellStyle name="Normal 11 2 2 3 2" xfId="1786" xr:uid="{00000000-0005-0000-0000-0000CA070000}"/>
    <cellStyle name="Normal 11 3" xfId="384" xr:uid="{00000000-0005-0000-0000-0000DA010000}"/>
    <cellStyle name="Normal 11 3 2" xfId="1787" xr:uid="{00000000-0005-0000-0000-0000CC070000}"/>
    <cellStyle name="Normal 11 3 3" xfId="1788" xr:uid="{00000000-0005-0000-0000-0000CD070000}"/>
    <cellStyle name="Normal 11 3 3 2" xfId="1789" xr:uid="{00000000-0005-0000-0000-0000CE070000}"/>
    <cellStyle name="Normal 11 4" xfId="204" xr:uid="{00000000-0005-0000-0000-0000DB010000}"/>
    <cellStyle name="Normal 110" xfId="734" xr:uid="{00000000-0005-0000-0000-0000DC010000}"/>
    <cellStyle name="Normal 110 2" xfId="1790" xr:uid="{00000000-0005-0000-0000-0000D0070000}"/>
    <cellStyle name="Normal 110 2 2" xfId="1791" xr:uid="{00000000-0005-0000-0000-0000D1070000}"/>
    <cellStyle name="Normal 110 2 2 2" xfId="1792" xr:uid="{00000000-0005-0000-0000-0000D2070000}"/>
    <cellStyle name="Normal 110 2 2 3" xfId="1793" xr:uid="{00000000-0005-0000-0000-0000D3070000}"/>
    <cellStyle name="Normal 110 2 2 3 2" xfId="1794" xr:uid="{00000000-0005-0000-0000-0000D4070000}"/>
    <cellStyle name="Normal 110 3" xfId="1795" xr:uid="{00000000-0005-0000-0000-0000D5070000}"/>
    <cellStyle name="Normal 110 3 2" xfId="1796" xr:uid="{00000000-0005-0000-0000-0000D6070000}"/>
    <cellStyle name="Normal 110 3 3" xfId="1797" xr:uid="{00000000-0005-0000-0000-0000D7070000}"/>
    <cellStyle name="Normal 110 3 3 2" xfId="1798" xr:uid="{00000000-0005-0000-0000-0000D8070000}"/>
    <cellStyle name="Normal 111" xfId="735" xr:uid="{00000000-0005-0000-0000-0000DD010000}"/>
    <cellStyle name="Normal 111 2" xfId="1799" xr:uid="{00000000-0005-0000-0000-0000DA070000}"/>
    <cellStyle name="Normal 111 2 2" xfId="1800" xr:uid="{00000000-0005-0000-0000-0000DB070000}"/>
    <cellStyle name="Normal 111 2 2 2" xfId="1801" xr:uid="{00000000-0005-0000-0000-0000DC070000}"/>
    <cellStyle name="Normal 111 2 2 3" xfId="1802" xr:uid="{00000000-0005-0000-0000-0000DD070000}"/>
    <cellStyle name="Normal 111 2 2 3 2" xfId="1803" xr:uid="{00000000-0005-0000-0000-0000DE070000}"/>
    <cellStyle name="Normal 111 3" xfId="1804" xr:uid="{00000000-0005-0000-0000-0000DF070000}"/>
    <cellStyle name="Normal 111 3 2" xfId="1805" xr:uid="{00000000-0005-0000-0000-0000E0070000}"/>
    <cellStyle name="Normal 111 3 3" xfId="1806" xr:uid="{00000000-0005-0000-0000-0000E1070000}"/>
    <cellStyle name="Normal 111 3 3 2" xfId="1807" xr:uid="{00000000-0005-0000-0000-0000E2070000}"/>
    <cellStyle name="Normal 112" xfId="736" xr:uid="{00000000-0005-0000-0000-0000DE010000}"/>
    <cellStyle name="Normal 112 2" xfId="1808" xr:uid="{00000000-0005-0000-0000-0000E4070000}"/>
    <cellStyle name="Normal 112 2 2" xfId="1809" xr:uid="{00000000-0005-0000-0000-0000E5070000}"/>
    <cellStyle name="Normal 112 2 2 2" xfId="1810" xr:uid="{00000000-0005-0000-0000-0000E6070000}"/>
    <cellStyle name="Normal 112 2 2 3" xfId="1811" xr:uid="{00000000-0005-0000-0000-0000E7070000}"/>
    <cellStyle name="Normal 112 2 2 3 2" xfId="1812" xr:uid="{00000000-0005-0000-0000-0000E8070000}"/>
    <cellStyle name="Normal 112 3" xfId="1813" xr:uid="{00000000-0005-0000-0000-0000E9070000}"/>
    <cellStyle name="Normal 112 3 2" xfId="1814" xr:uid="{00000000-0005-0000-0000-0000EA070000}"/>
    <cellStyle name="Normal 112 3 3" xfId="1815" xr:uid="{00000000-0005-0000-0000-0000EB070000}"/>
    <cellStyle name="Normal 112 3 3 2" xfId="1816" xr:uid="{00000000-0005-0000-0000-0000EC070000}"/>
    <cellStyle name="Normal 113" xfId="737" xr:uid="{00000000-0005-0000-0000-0000DF010000}"/>
    <cellStyle name="Normal 113 2" xfId="1817" xr:uid="{00000000-0005-0000-0000-0000EE070000}"/>
    <cellStyle name="Normal 113 2 2" xfId="1818" xr:uid="{00000000-0005-0000-0000-0000EF070000}"/>
    <cellStyle name="Normal 113 2 2 2" xfId="1819" xr:uid="{00000000-0005-0000-0000-0000F0070000}"/>
    <cellStyle name="Normal 113 2 2 2 2" xfId="1820" xr:uid="{00000000-0005-0000-0000-0000F1070000}"/>
    <cellStyle name="Normal 113 2 2 2 3" xfId="1821" xr:uid="{00000000-0005-0000-0000-0000F2070000}"/>
    <cellStyle name="Normal 113 2 2 2 3 2" xfId="1822" xr:uid="{00000000-0005-0000-0000-0000F3070000}"/>
    <cellStyle name="Normal 113 2 3" xfId="1823" xr:uid="{00000000-0005-0000-0000-0000F4070000}"/>
    <cellStyle name="Normal 113 2 3 2" xfId="1824" xr:uid="{00000000-0005-0000-0000-0000F5070000}"/>
    <cellStyle name="Normal 113 2 3 3" xfId="1825" xr:uid="{00000000-0005-0000-0000-0000F6070000}"/>
    <cellStyle name="Normal 113 2 3 3 2" xfId="1826" xr:uid="{00000000-0005-0000-0000-0000F7070000}"/>
    <cellStyle name="Normal 113 3" xfId="1827" xr:uid="{00000000-0005-0000-0000-0000F8070000}"/>
    <cellStyle name="Normal 113 3 2" xfId="1828" xr:uid="{00000000-0005-0000-0000-0000F9070000}"/>
    <cellStyle name="Normal 113 3 2 2" xfId="1829" xr:uid="{00000000-0005-0000-0000-0000FA070000}"/>
    <cellStyle name="Normal 113 3 2 3" xfId="1830" xr:uid="{00000000-0005-0000-0000-0000FB070000}"/>
    <cellStyle name="Normal 113 3 2 3 2" xfId="1831" xr:uid="{00000000-0005-0000-0000-0000FC070000}"/>
    <cellStyle name="Normal 113 4" xfId="1832" xr:uid="{00000000-0005-0000-0000-0000FD070000}"/>
    <cellStyle name="Normal 113 4 2" xfId="1833" xr:uid="{00000000-0005-0000-0000-0000FE070000}"/>
    <cellStyle name="Normal 113 4 3" xfId="1834" xr:uid="{00000000-0005-0000-0000-0000FF070000}"/>
    <cellStyle name="Normal 113 4 3 2" xfId="1835" xr:uid="{00000000-0005-0000-0000-000000080000}"/>
    <cellStyle name="Normal 114" xfId="738" xr:uid="{00000000-0005-0000-0000-0000E0010000}"/>
    <cellStyle name="Normal 114 2" xfId="1836" xr:uid="{00000000-0005-0000-0000-000002080000}"/>
    <cellStyle name="Normal 114 2 2" xfId="1837" xr:uid="{00000000-0005-0000-0000-000003080000}"/>
    <cellStyle name="Normal 114 2 2 2" xfId="1838" xr:uid="{00000000-0005-0000-0000-000004080000}"/>
    <cellStyle name="Normal 114 2 2 3" xfId="1839" xr:uid="{00000000-0005-0000-0000-000005080000}"/>
    <cellStyle name="Normal 114 2 2 3 2" xfId="1840" xr:uid="{00000000-0005-0000-0000-000006080000}"/>
    <cellStyle name="Normal 114 3" xfId="1841" xr:uid="{00000000-0005-0000-0000-000007080000}"/>
    <cellStyle name="Normal 114 3 2" xfId="1842" xr:uid="{00000000-0005-0000-0000-000008080000}"/>
    <cellStyle name="Normal 114 3 3" xfId="1843" xr:uid="{00000000-0005-0000-0000-000009080000}"/>
    <cellStyle name="Normal 114 3 3 2" xfId="1844" xr:uid="{00000000-0005-0000-0000-00000A080000}"/>
    <cellStyle name="Normal 115" xfId="739" xr:uid="{00000000-0005-0000-0000-0000E1010000}"/>
    <cellStyle name="Normal 115 2" xfId="1845" xr:uid="{00000000-0005-0000-0000-00000C080000}"/>
    <cellStyle name="Normal 115 2 2" xfId="1846" xr:uid="{00000000-0005-0000-0000-00000D080000}"/>
    <cellStyle name="Normal 115 2 2 2" xfId="1847" xr:uid="{00000000-0005-0000-0000-00000E080000}"/>
    <cellStyle name="Normal 115 2 2 3" xfId="1848" xr:uid="{00000000-0005-0000-0000-00000F080000}"/>
    <cellStyle name="Normal 115 2 2 3 2" xfId="1849" xr:uid="{00000000-0005-0000-0000-000010080000}"/>
    <cellStyle name="Normal 115 3" xfId="1850" xr:uid="{00000000-0005-0000-0000-000011080000}"/>
    <cellStyle name="Normal 115 3 2" xfId="1851" xr:uid="{00000000-0005-0000-0000-000012080000}"/>
    <cellStyle name="Normal 115 3 2 2" xfId="1852" xr:uid="{00000000-0005-0000-0000-000013080000}"/>
    <cellStyle name="Normal 115 3 2 3" xfId="1853" xr:uid="{00000000-0005-0000-0000-000014080000}"/>
    <cellStyle name="Normal 115 3 2 3 2" xfId="1854" xr:uid="{00000000-0005-0000-0000-000015080000}"/>
    <cellStyle name="Normal 115 4" xfId="1855" xr:uid="{00000000-0005-0000-0000-000016080000}"/>
    <cellStyle name="Normal 115 4 2" xfId="1856" xr:uid="{00000000-0005-0000-0000-000017080000}"/>
    <cellStyle name="Normal 115 4 3" xfId="1857" xr:uid="{00000000-0005-0000-0000-000018080000}"/>
    <cellStyle name="Normal 115 4 3 2" xfId="1858" xr:uid="{00000000-0005-0000-0000-000019080000}"/>
    <cellStyle name="Normal 116" xfId="740" xr:uid="{00000000-0005-0000-0000-0000E2010000}"/>
    <cellStyle name="Normal 116 2" xfId="1859" xr:uid="{00000000-0005-0000-0000-00001B080000}"/>
    <cellStyle name="Normal 116 3" xfId="1860" xr:uid="{00000000-0005-0000-0000-00001C080000}"/>
    <cellStyle name="Normal 116 3 2" xfId="1861" xr:uid="{00000000-0005-0000-0000-00001D080000}"/>
    <cellStyle name="Normal 117" xfId="741" xr:uid="{00000000-0005-0000-0000-0000E3010000}"/>
    <cellStyle name="Normal 117 2" xfId="1862" xr:uid="{00000000-0005-0000-0000-00001F080000}"/>
    <cellStyle name="Normal 117 3" xfId="1863" xr:uid="{00000000-0005-0000-0000-000020080000}"/>
    <cellStyle name="Normal 117 3 2" xfId="1864" xr:uid="{00000000-0005-0000-0000-000021080000}"/>
    <cellStyle name="Normal 118" xfId="742" xr:uid="{00000000-0005-0000-0000-0000E4010000}"/>
    <cellStyle name="Normal 118 2" xfId="1866" xr:uid="{00000000-0005-0000-0000-000023080000}"/>
    <cellStyle name="Normal 118 3" xfId="1867" xr:uid="{00000000-0005-0000-0000-000024080000}"/>
    <cellStyle name="Normal 118 3 2" xfId="1868" xr:uid="{00000000-0005-0000-0000-000025080000}"/>
    <cellStyle name="Normal 118 4" xfId="1869" xr:uid="{00000000-0005-0000-0000-000026080000}"/>
    <cellStyle name="Normal 118 5" xfId="1865" xr:uid="{00000000-0005-0000-0000-000022080000}"/>
    <cellStyle name="Normal 119" xfId="743" xr:uid="{00000000-0005-0000-0000-0000E5010000}"/>
    <cellStyle name="Normal 119 2" xfId="1870" xr:uid="{00000000-0005-0000-0000-000028080000}"/>
    <cellStyle name="Normal 119 3" xfId="1871" xr:uid="{00000000-0005-0000-0000-000029080000}"/>
    <cellStyle name="Normal 119 3 2" xfId="1872" xr:uid="{00000000-0005-0000-0000-00002A080000}"/>
    <cellStyle name="Normal 12" xfId="57" xr:uid="{00000000-0005-0000-0000-0000E6010000}"/>
    <cellStyle name="Normal 12 2" xfId="62" xr:uid="{00000000-0005-0000-0000-0000E7010000}"/>
    <cellStyle name="Normal 12 2 2" xfId="387" xr:uid="{00000000-0005-0000-0000-0000E8010000}"/>
    <cellStyle name="Normal 12 2 2 2" xfId="1873" xr:uid="{00000000-0005-0000-0000-00002E080000}"/>
    <cellStyle name="Normal 12 2 2 3" xfId="1874" xr:uid="{00000000-0005-0000-0000-00002F080000}"/>
    <cellStyle name="Normal 12 2 2 3 2" xfId="1875" xr:uid="{00000000-0005-0000-0000-000030080000}"/>
    <cellStyle name="Normal 12 2 3" xfId="207" xr:uid="{00000000-0005-0000-0000-0000E9010000}"/>
    <cellStyle name="Normal 12 3" xfId="386" xr:uid="{00000000-0005-0000-0000-0000EA010000}"/>
    <cellStyle name="Normal 12 3 2" xfId="1876" xr:uid="{00000000-0005-0000-0000-000032080000}"/>
    <cellStyle name="Normal 12 3 3" xfId="1877" xr:uid="{00000000-0005-0000-0000-000033080000}"/>
    <cellStyle name="Normal 12 3 3 2" xfId="1878" xr:uid="{00000000-0005-0000-0000-000034080000}"/>
    <cellStyle name="Normal 12 4" xfId="206" xr:uid="{00000000-0005-0000-0000-0000EB010000}"/>
    <cellStyle name="Normal 120" xfId="752" xr:uid="{00000000-0005-0000-0000-0000EC010000}"/>
    <cellStyle name="Normal 120 2" xfId="1879" xr:uid="{00000000-0005-0000-0000-000036080000}"/>
    <cellStyle name="Normal 120 3" xfId="1880" xr:uid="{00000000-0005-0000-0000-000037080000}"/>
    <cellStyle name="Normal 120 3 2" xfId="1881" xr:uid="{00000000-0005-0000-0000-000038080000}"/>
    <cellStyle name="Normal 121" xfId="753" xr:uid="{00000000-0005-0000-0000-0000ED010000}"/>
    <cellStyle name="Normal 121 2" xfId="1882" xr:uid="{00000000-0005-0000-0000-00003A080000}"/>
    <cellStyle name="Normal 121 2 2" xfId="1883" xr:uid="{00000000-0005-0000-0000-00003B080000}"/>
    <cellStyle name="Normal 121 3" xfId="1884" xr:uid="{00000000-0005-0000-0000-00003C080000}"/>
    <cellStyle name="Normal 122" xfId="754" xr:uid="{00000000-0005-0000-0000-0000EE010000}"/>
    <cellStyle name="Normal 122 2" xfId="1885" xr:uid="{00000000-0005-0000-0000-00003E080000}"/>
    <cellStyle name="Normal 122 2 2" xfId="1886" xr:uid="{00000000-0005-0000-0000-00003F080000}"/>
    <cellStyle name="Normal 122 3" xfId="1887" xr:uid="{00000000-0005-0000-0000-000040080000}"/>
    <cellStyle name="Normal 123" xfId="755" xr:uid="{00000000-0005-0000-0000-0000EF010000}"/>
    <cellStyle name="Normal 123 2" xfId="1888" xr:uid="{00000000-0005-0000-0000-000042080000}"/>
    <cellStyle name="Normal 124" xfId="756" xr:uid="{00000000-0005-0000-0000-0000F0010000}"/>
    <cellStyle name="Normal 125" xfId="757" xr:uid="{00000000-0005-0000-0000-0000F1010000}"/>
    <cellStyle name="Normal 125 2" xfId="1355" xr:uid="{00000000-0005-0000-0000-000044080000}"/>
    <cellStyle name="Normal 126" xfId="758" xr:uid="{00000000-0005-0000-0000-0000F2010000}"/>
    <cellStyle name="Normal 126 2" xfId="3241" xr:uid="{00000000-0005-0000-0000-000045080000}"/>
    <cellStyle name="Normal 127" xfId="759" xr:uid="{00000000-0005-0000-0000-0000F3010000}"/>
    <cellStyle name="Normal 127 2" xfId="3242" xr:uid="{00000000-0005-0000-0000-000046080000}"/>
    <cellStyle name="Normal 128" xfId="760" xr:uid="{00000000-0005-0000-0000-0000F4010000}"/>
    <cellStyle name="Normal 128 2" xfId="5032" xr:uid="{00000000-0005-0000-0000-000048080000}"/>
    <cellStyle name="Normal 128 3" xfId="3243" xr:uid="{00000000-0005-0000-0000-000047080000}"/>
    <cellStyle name="Normal 129" xfId="761" xr:uid="{00000000-0005-0000-0000-0000F5010000}"/>
    <cellStyle name="Normal 129 2" xfId="9101" xr:uid="{5BC19483-50B5-48AB-8CCC-F77D6C1E6011}"/>
    <cellStyle name="Normal 13" xfId="63" xr:uid="{00000000-0005-0000-0000-0000F6010000}"/>
    <cellStyle name="Normal 13 2" xfId="88" xr:uid="{00000000-0005-0000-0000-0000F7010000}"/>
    <cellStyle name="Normal 13 2 2" xfId="1889" xr:uid="{00000000-0005-0000-0000-00004B080000}"/>
    <cellStyle name="Normal 13 2 2 2" xfId="1890" xr:uid="{00000000-0005-0000-0000-00004C080000}"/>
    <cellStyle name="Normal 13 2 2 3" xfId="1891" xr:uid="{00000000-0005-0000-0000-00004D080000}"/>
    <cellStyle name="Normal 13 2 2 3 2" xfId="1892" xr:uid="{00000000-0005-0000-0000-00004E080000}"/>
    <cellStyle name="Normal 13 3" xfId="1349" xr:uid="{00000000-0005-0000-0000-000033000000}"/>
    <cellStyle name="Normal 13 3 2" xfId="1894" xr:uid="{00000000-0005-0000-0000-000050080000}"/>
    <cellStyle name="Normal 13 3 3" xfId="1895" xr:uid="{00000000-0005-0000-0000-000051080000}"/>
    <cellStyle name="Normal 13 3 3 2" xfId="1896" xr:uid="{00000000-0005-0000-0000-000052080000}"/>
    <cellStyle name="Normal 13 3 4" xfId="1893" xr:uid="{00000000-0005-0000-0000-00004F080000}"/>
    <cellStyle name="Normal 130" xfId="762" xr:uid="{00000000-0005-0000-0000-0000F8010000}"/>
    <cellStyle name="Normal 130 2" xfId="9104" xr:uid="{763C152F-550E-4598-96CE-677DB97B1927}"/>
    <cellStyle name="Normal 131" xfId="763" xr:uid="{00000000-0005-0000-0000-0000F9010000}"/>
    <cellStyle name="Normal 131 2" xfId="12131" xr:uid="{EFDE6494-9213-4C15-BC0E-488552634D3B}"/>
    <cellStyle name="Normal 132" xfId="764" xr:uid="{00000000-0005-0000-0000-0000FA010000}"/>
    <cellStyle name="Normal 132 2" xfId="12417" xr:uid="{86374F67-56D8-41E4-84F3-2AECBC1184A9}"/>
    <cellStyle name="Normal 133" xfId="765" xr:uid="{00000000-0005-0000-0000-0000FB010000}"/>
    <cellStyle name="Normal 133 2" xfId="9630" xr:uid="{04DED4F2-DF0C-43A6-A095-29088C5B2742}"/>
    <cellStyle name="Normal 134" xfId="766" xr:uid="{00000000-0005-0000-0000-0000FC010000}"/>
    <cellStyle name="Normal 134 2" xfId="10207" xr:uid="{44E1D94F-5B0B-4160-A6D6-4D46D3376F8A}"/>
    <cellStyle name="Normal 135" xfId="767" xr:uid="{00000000-0005-0000-0000-0000FD010000}"/>
    <cellStyle name="Normal 135 2" xfId="10282" xr:uid="{69F025D2-29AB-4DA3-98D2-31AD8D399D9A}"/>
    <cellStyle name="Normal 136" xfId="837" xr:uid="{00000000-0005-0000-0000-0000FE010000}"/>
    <cellStyle name="Normal 136 2" xfId="9107" xr:uid="{D98FA279-30E3-4CAB-8FC7-E6E8A43760A1}"/>
    <cellStyle name="Normal 137" xfId="838" xr:uid="{00000000-0005-0000-0000-0000FF010000}"/>
    <cellStyle name="Normal 137 2" xfId="14881" xr:uid="{31E82151-7DE6-4746-9D50-2BBBC89AE2EC}"/>
    <cellStyle name="Normal 138" xfId="836" xr:uid="{00000000-0005-0000-0000-000000020000}"/>
    <cellStyle name="Normal 138 2" xfId="14883" xr:uid="{02A25B15-33C2-4053-BFBD-983BCDD85323}"/>
    <cellStyle name="Normal 139" xfId="840" xr:uid="{00000000-0005-0000-0000-000001020000}"/>
    <cellStyle name="Normal 14" xfId="50" xr:uid="{00000000-0005-0000-0000-000002020000}"/>
    <cellStyle name="Normal 14 2" xfId="310" xr:uid="{00000000-0005-0000-0000-000003020000}"/>
    <cellStyle name="Normal 14 2 2" xfId="1897" xr:uid="{00000000-0005-0000-0000-000055080000}"/>
    <cellStyle name="Normal 14 2 2 2" xfId="1898" xr:uid="{00000000-0005-0000-0000-000056080000}"/>
    <cellStyle name="Normal 14 2 2 3" xfId="1899" xr:uid="{00000000-0005-0000-0000-000057080000}"/>
    <cellStyle name="Normal 14 2 2 3 2" xfId="1900" xr:uid="{00000000-0005-0000-0000-000058080000}"/>
    <cellStyle name="Normal 14 3" xfId="1901" xr:uid="{00000000-0005-0000-0000-000059080000}"/>
    <cellStyle name="Normal 14 3 2" xfId="1902" xr:uid="{00000000-0005-0000-0000-00005A080000}"/>
    <cellStyle name="Normal 14 3 3" xfId="1903" xr:uid="{00000000-0005-0000-0000-00005B080000}"/>
    <cellStyle name="Normal 14 3 3 2" xfId="1904" xr:uid="{00000000-0005-0000-0000-00005C080000}"/>
    <cellStyle name="Normal 140" xfId="842" xr:uid="{00000000-0005-0000-0000-000004020000}"/>
    <cellStyle name="Normal 141" xfId="839" xr:uid="{00000000-0005-0000-0000-000005020000}"/>
    <cellStyle name="Normal 142" xfId="843" xr:uid="{00000000-0005-0000-0000-000006020000}"/>
    <cellStyle name="Normal 143" xfId="844" xr:uid="{00000000-0005-0000-0000-000007020000}"/>
    <cellStyle name="Normal 144" xfId="841" xr:uid="{00000000-0005-0000-0000-000008020000}"/>
    <cellStyle name="Normal 145" xfId="845" xr:uid="{00000000-0005-0000-0000-000009020000}"/>
    <cellStyle name="Normal 146" xfId="846" xr:uid="{00000000-0005-0000-0000-00000A020000}"/>
    <cellStyle name="Normal 147" xfId="847" xr:uid="{00000000-0005-0000-0000-00000B020000}"/>
    <cellStyle name="Normal 148" xfId="848" xr:uid="{00000000-0005-0000-0000-00000C020000}"/>
    <cellStyle name="Normal 149" xfId="849" xr:uid="{00000000-0005-0000-0000-00000D020000}"/>
    <cellStyle name="Normal 15" xfId="322" xr:uid="{00000000-0005-0000-0000-00000E020000}"/>
    <cellStyle name="Normal 15 2" xfId="1905" xr:uid="{00000000-0005-0000-0000-00005E080000}"/>
    <cellStyle name="Normal 15 2 2" xfId="1906" xr:uid="{00000000-0005-0000-0000-00005F080000}"/>
    <cellStyle name="Normal 15 2 2 2" xfId="1907" xr:uid="{00000000-0005-0000-0000-000060080000}"/>
    <cellStyle name="Normal 15 2 2 3" xfId="1908" xr:uid="{00000000-0005-0000-0000-000061080000}"/>
    <cellStyle name="Normal 15 2 2 3 2" xfId="1909" xr:uid="{00000000-0005-0000-0000-000062080000}"/>
    <cellStyle name="Normal 15 3" xfId="1910" xr:uid="{00000000-0005-0000-0000-000063080000}"/>
    <cellStyle name="Normal 15 3 2" xfId="1911" xr:uid="{00000000-0005-0000-0000-000064080000}"/>
    <cellStyle name="Normal 15 3 3" xfId="1912" xr:uid="{00000000-0005-0000-0000-000065080000}"/>
    <cellStyle name="Normal 15 3 3 2" xfId="1913" xr:uid="{00000000-0005-0000-0000-000066080000}"/>
    <cellStyle name="Normal 150" xfId="850" xr:uid="{00000000-0005-0000-0000-00000F020000}"/>
    <cellStyle name="Normal 151" xfId="851" xr:uid="{00000000-0005-0000-0000-000010020000}"/>
    <cellStyle name="Normal 152" xfId="852" xr:uid="{00000000-0005-0000-0000-000011020000}"/>
    <cellStyle name="Normal 153" xfId="853" xr:uid="{00000000-0005-0000-0000-000012020000}"/>
    <cellStyle name="Normal 154" xfId="854" xr:uid="{00000000-0005-0000-0000-000013020000}"/>
    <cellStyle name="Normal 155" xfId="855" xr:uid="{00000000-0005-0000-0000-000014020000}"/>
    <cellStyle name="Normal 156" xfId="856" xr:uid="{00000000-0005-0000-0000-000015020000}"/>
    <cellStyle name="Normal 157" xfId="857" xr:uid="{00000000-0005-0000-0000-000016020000}"/>
    <cellStyle name="Normal 158" xfId="858" xr:uid="{00000000-0005-0000-0000-000017020000}"/>
    <cellStyle name="Normal 159" xfId="859" xr:uid="{00000000-0005-0000-0000-000018020000}"/>
    <cellStyle name="Normal 16" xfId="311" xr:uid="{00000000-0005-0000-0000-000019020000}"/>
    <cellStyle name="Normal 16 2" xfId="1915" xr:uid="{00000000-0005-0000-0000-000068080000}"/>
    <cellStyle name="Normal 16 2 2" xfId="1916" xr:uid="{00000000-0005-0000-0000-000069080000}"/>
    <cellStyle name="Normal 16 2 2 2" xfId="1917" xr:uid="{00000000-0005-0000-0000-00006A080000}"/>
    <cellStyle name="Normal 16 2 2 3" xfId="1918" xr:uid="{00000000-0005-0000-0000-00006B080000}"/>
    <cellStyle name="Normal 16 2 2 3 2" xfId="1919" xr:uid="{00000000-0005-0000-0000-00006C080000}"/>
    <cellStyle name="Normal 16 3" xfId="1920" xr:uid="{00000000-0005-0000-0000-00006D080000}"/>
    <cellStyle name="Normal 16 3 2" xfId="1921" xr:uid="{00000000-0005-0000-0000-00006E080000}"/>
    <cellStyle name="Normal 16 3 3" xfId="1922" xr:uid="{00000000-0005-0000-0000-00006F080000}"/>
    <cellStyle name="Normal 16 3 3 2" xfId="1923" xr:uid="{00000000-0005-0000-0000-000070080000}"/>
    <cellStyle name="Normal 16 4" xfId="1914" xr:uid="{00000000-0005-0000-0000-000067080000}"/>
    <cellStyle name="Normal 160" xfId="860" xr:uid="{00000000-0005-0000-0000-00001A020000}"/>
    <cellStyle name="Normal 161" xfId="861" xr:uid="{00000000-0005-0000-0000-00001B020000}"/>
    <cellStyle name="Normal 162" xfId="862" xr:uid="{00000000-0005-0000-0000-00001C020000}"/>
    <cellStyle name="Normal 163" xfId="863" xr:uid="{00000000-0005-0000-0000-00001D020000}"/>
    <cellStyle name="Normal 164" xfId="865" xr:uid="{00000000-0005-0000-0000-00001E020000}"/>
    <cellStyle name="Normal 165" xfId="866" xr:uid="{00000000-0005-0000-0000-00001F020000}"/>
    <cellStyle name="Normal 166" xfId="864" xr:uid="{00000000-0005-0000-0000-000020020000}"/>
    <cellStyle name="Normal 167" xfId="867" xr:uid="{00000000-0005-0000-0000-000021020000}"/>
    <cellStyle name="Normal 168" xfId="868" xr:uid="{00000000-0005-0000-0000-000022020000}"/>
    <cellStyle name="Normal 169" xfId="869" xr:uid="{00000000-0005-0000-0000-000023020000}"/>
    <cellStyle name="Normal 17" xfId="323" xr:uid="{00000000-0005-0000-0000-000024020000}"/>
    <cellStyle name="Normal 17 2" xfId="1924" xr:uid="{00000000-0005-0000-0000-000072080000}"/>
    <cellStyle name="Normal 17 2 2" xfId="1925" xr:uid="{00000000-0005-0000-0000-000073080000}"/>
    <cellStyle name="Normal 17 2 2 2" xfId="1926" xr:uid="{00000000-0005-0000-0000-000074080000}"/>
    <cellStyle name="Normal 17 2 2 3" xfId="1927" xr:uid="{00000000-0005-0000-0000-000075080000}"/>
    <cellStyle name="Normal 17 2 2 3 2" xfId="1928" xr:uid="{00000000-0005-0000-0000-000076080000}"/>
    <cellStyle name="Normal 17 3" xfId="1929" xr:uid="{00000000-0005-0000-0000-000077080000}"/>
    <cellStyle name="Normal 17 3 2" xfId="1930" xr:uid="{00000000-0005-0000-0000-000078080000}"/>
    <cellStyle name="Normal 17 3 3" xfId="1931" xr:uid="{00000000-0005-0000-0000-000079080000}"/>
    <cellStyle name="Normal 17 3 3 2" xfId="1932" xr:uid="{00000000-0005-0000-0000-00007A080000}"/>
    <cellStyle name="Normal 170" xfId="872" xr:uid="{00000000-0005-0000-0000-000025020000}"/>
    <cellStyle name="Normal 171" xfId="889" xr:uid="{00000000-0005-0000-0000-000026020000}"/>
    <cellStyle name="Normal 172" xfId="884" xr:uid="{00000000-0005-0000-0000-000027020000}"/>
    <cellStyle name="Normal 173" xfId="918" xr:uid="{00000000-0005-0000-0000-000028020000}"/>
    <cellStyle name="Normal 173 2" xfId="1064" xr:uid="{00000000-0005-0000-0000-000029020000}"/>
    <cellStyle name="Normal 174" xfId="942" xr:uid="{00000000-0005-0000-0000-00002A020000}"/>
    <cellStyle name="Normal 175" xfId="947" xr:uid="{00000000-0005-0000-0000-00002B020000}"/>
    <cellStyle name="Normal 176" xfId="948" xr:uid="{00000000-0005-0000-0000-00002C020000}"/>
    <cellStyle name="Normal 177" xfId="949" xr:uid="{00000000-0005-0000-0000-00002D020000}"/>
    <cellStyle name="Normal 178" xfId="950" xr:uid="{00000000-0005-0000-0000-00002E020000}"/>
    <cellStyle name="Normal 179" xfId="951" xr:uid="{00000000-0005-0000-0000-00002F020000}"/>
    <cellStyle name="Normal 18" xfId="312" xr:uid="{00000000-0005-0000-0000-000030020000}"/>
    <cellStyle name="Normal 18 2" xfId="1933" xr:uid="{00000000-0005-0000-0000-00007C080000}"/>
    <cellStyle name="Normal 18 2 2" xfId="1934" xr:uid="{00000000-0005-0000-0000-00007D080000}"/>
    <cellStyle name="Normal 18 2 2 2" xfId="1935" xr:uid="{00000000-0005-0000-0000-00007E080000}"/>
    <cellStyle name="Normal 18 2 2 3" xfId="1936" xr:uid="{00000000-0005-0000-0000-00007F080000}"/>
    <cellStyle name="Normal 18 2 2 3 2" xfId="1937" xr:uid="{00000000-0005-0000-0000-000080080000}"/>
    <cellStyle name="Normal 18 3" xfId="1938" xr:uid="{00000000-0005-0000-0000-000081080000}"/>
    <cellStyle name="Normal 18 3 2" xfId="1939" xr:uid="{00000000-0005-0000-0000-000082080000}"/>
    <cellStyle name="Normal 18 3 3" xfId="1940" xr:uid="{00000000-0005-0000-0000-000083080000}"/>
    <cellStyle name="Normal 18 3 3 2" xfId="1941" xr:uid="{00000000-0005-0000-0000-000084080000}"/>
    <cellStyle name="Normal 180" xfId="952" xr:uid="{00000000-0005-0000-0000-000031020000}"/>
    <cellStyle name="Normal 180 2" xfId="1065" xr:uid="{00000000-0005-0000-0000-000032020000}"/>
    <cellStyle name="Normal 181" xfId="954" xr:uid="{00000000-0005-0000-0000-000033020000}"/>
    <cellStyle name="Normal 182" xfId="958" xr:uid="{00000000-0005-0000-0000-000034020000}"/>
    <cellStyle name="Normal 183" xfId="959" xr:uid="{00000000-0005-0000-0000-000035020000}"/>
    <cellStyle name="Normal 184" xfId="961" xr:uid="{00000000-0005-0000-0000-000036020000}"/>
    <cellStyle name="Normal 185" xfId="962" xr:uid="{00000000-0005-0000-0000-000037020000}"/>
    <cellStyle name="Normal 186" xfId="967" xr:uid="{00000000-0005-0000-0000-000038020000}"/>
    <cellStyle name="Normal 186 2" xfId="1942" xr:uid="{00000000-0005-0000-0000-000085080000}"/>
    <cellStyle name="Normal 187" xfId="969" xr:uid="{00000000-0005-0000-0000-000039020000}"/>
    <cellStyle name="Normal 188" xfId="970" xr:uid="{00000000-0005-0000-0000-00003A020000}"/>
    <cellStyle name="Normal 189" xfId="973" xr:uid="{00000000-0005-0000-0000-00003B020000}"/>
    <cellStyle name="Normal 19" xfId="324" xr:uid="{00000000-0005-0000-0000-00003C020000}"/>
    <cellStyle name="Normal 19 2" xfId="1944" xr:uid="{00000000-0005-0000-0000-000088080000}"/>
    <cellStyle name="Normal 19 2 2" xfId="1945" xr:uid="{00000000-0005-0000-0000-000089080000}"/>
    <cellStyle name="Normal 19 2 2 2" xfId="1946" xr:uid="{00000000-0005-0000-0000-00008A080000}"/>
    <cellStyle name="Normal 19 2 2 3" xfId="1947" xr:uid="{00000000-0005-0000-0000-00008B080000}"/>
    <cellStyle name="Normal 19 2 2 3 2" xfId="1948" xr:uid="{00000000-0005-0000-0000-00008C080000}"/>
    <cellStyle name="Normal 19 3" xfId="1949" xr:uid="{00000000-0005-0000-0000-00008D080000}"/>
    <cellStyle name="Normal 19 3 2" xfId="1950" xr:uid="{00000000-0005-0000-0000-00008E080000}"/>
    <cellStyle name="Normal 19 3 3" xfId="1951" xr:uid="{00000000-0005-0000-0000-00008F080000}"/>
    <cellStyle name="Normal 19 3 3 2" xfId="1952" xr:uid="{00000000-0005-0000-0000-000090080000}"/>
    <cellStyle name="Normal 19 4" xfId="1943" xr:uid="{00000000-0005-0000-0000-000087080000}"/>
    <cellStyle name="Normal 190" xfId="975" xr:uid="{00000000-0005-0000-0000-00003D020000}"/>
    <cellStyle name="Normal 191" xfId="977" xr:uid="{00000000-0005-0000-0000-00003E020000}"/>
    <cellStyle name="Normal 192" xfId="979" xr:uid="{00000000-0005-0000-0000-00003F020000}"/>
    <cellStyle name="Normal 193" xfId="981" xr:uid="{00000000-0005-0000-0000-000040020000}"/>
    <cellStyle name="Normal 194" xfId="983" xr:uid="{00000000-0005-0000-0000-000041020000}"/>
    <cellStyle name="Normal 195" xfId="985" xr:uid="{00000000-0005-0000-0000-000042020000}"/>
    <cellStyle name="Normal 196" xfId="987" xr:uid="{00000000-0005-0000-0000-000043020000}"/>
    <cellStyle name="Normal 197" xfId="988" xr:uid="{00000000-0005-0000-0000-000044020000}"/>
    <cellStyle name="Normal 198" xfId="989" xr:uid="{00000000-0005-0000-0000-000045020000}"/>
    <cellStyle name="Normal 199" xfId="990" xr:uid="{00000000-0005-0000-0000-000046020000}"/>
    <cellStyle name="Normal 199 2" xfId="1066" xr:uid="{00000000-0005-0000-0000-000047020000}"/>
    <cellStyle name="Normal 2" xfId="4" xr:uid="{00000000-0005-0000-0000-000006000000}"/>
    <cellStyle name="Normal 2 10" xfId="3193" xr:uid="{00000000-0005-0000-0000-000093080000}"/>
    <cellStyle name="Normal 2 11" xfId="3194" xr:uid="{00000000-0005-0000-0000-000094080000}"/>
    <cellStyle name="Normal 2 12" xfId="3195" xr:uid="{00000000-0005-0000-0000-000095080000}"/>
    <cellStyle name="Normal 2 13" xfId="3251" xr:uid="{00000000-0005-0000-0000-000096080000}"/>
    <cellStyle name="Normal 2 14" xfId="4975" xr:uid="{00000000-0005-0000-0000-000097080000}"/>
    <cellStyle name="Normal 2 14 2" xfId="5874" xr:uid="{00000000-0005-0000-0000-000098080000}"/>
    <cellStyle name="Normal 2 15" xfId="1953" xr:uid="{00000000-0005-0000-0000-000092080000}"/>
    <cellStyle name="Normal 2 16" xfId="7659" xr:uid="{00000000-0005-0000-0000-000004000000}"/>
    <cellStyle name="Normal 2 2" xfId="209" xr:uid="{00000000-0005-0000-0000-000049020000}"/>
    <cellStyle name="Normal 2 2 10" xfId="1954" xr:uid="{00000000-0005-0000-0000-00009A080000}"/>
    <cellStyle name="Normal 2 2 10 2" xfId="1955" xr:uid="{00000000-0005-0000-0000-00009B080000}"/>
    <cellStyle name="Normal 2 2 10 2 2" xfId="1956" xr:uid="{00000000-0005-0000-0000-00009C080000}"/>
    <cellStyle name="Normal 2 2 10 2 2 2" xfId="1957" xr:uid="{00000000-0005-0000-0000-00009D080000}"/>
    <cellStyle name="Normal 2 2 10 2 2 3" xfId="1958" xr:uid="{00000000-0005-0000-0000-00009E080000}"/>
    <cellStyle name="Normal 2 2 10 2 2 3 2" xfId="1959" xr:uid="{00000000-0005-0000-0000-00009F080000}"/>
    <cellStyle name="Normal 2 2 10 3" xfId="1960" xr:uid="{00000000-0005-0000-0000-0000A0080000}"/>
    <cellStyle name="Normal 2 2 10 3 2" xfId="1961" xr:uid="{00000000-0005-0000-0000-0000A1080000}"/>
    <cellStyle name="Normal 2 2 10 3 3" xfId="1962" xr:uid="{00000000-0005-0000-0000-0000A2080000}"/>
    <cellStyle name="Normal 2 2 10 3 3 2" xfId="1963" xr:uid="{00000000-0005-0000-0000-0000A3080000}"/>
    <cellStyle name="Normal 2 2 11" xfId="1964" xr:uid="{00000000-0005-0000-0000-0000A4080000}"/>
    <cellStyle name="Normal 2 2 11 2" xfId="1965" xr:uid="{00000000-0005-0000-0000-0000A5080000}"/>
    <cellStyle name="Normal 2 2 11 3" xfId="1966" xr:uid="{00000000-0005-0000-0000-0000A6080000}"/>
    <cellStyle name="Normal 2 2 11 3 2" xfId="1967" xr:uid="{00000000-0005-0000-0000-0000A7080000}"/>
    <cellStyle name="Normal 2 2 12" xfId="1968" xr:uid="{00000000-0005-0000-0000-0000A8080000}"/>
    <cellStyle name="Normal 2 2 12 2" xfId="1969" xr:uid="{00000000-0005-0000-0000-0000A9080000}"/>
    <cellStyle name="Normal 2 2 13" xfId="1970" xr:uid="{00000000-0005-0000-0000-0000AA080000}"/>
    <cellStyle name="Normal 2 2 13 2" xfId="1971" xr:uid="{00000000-0005-0000-0000-0000AB080000}"/>
    <cellStyle name="Normal 2 2 14" xfId="3252" xr:uid="{00000000-0005-0000-0000-0000AC080000}"/>
    <cellStyle name="Normal 2 2 15" xfId="7660" xr:uid="{A2C6183A-B9A8-4461-B7A0-3CE0C9AD2DA4}"/>
    <cellStyle name="Normal 2 2 2" xfId="1068" xr:uid="{00000000-0005-0000-0000-00004A020000}"/>
    <cellStyle name="Normal 2 2 2 10" xfId="4763" xr:uid="{00000000-0005-0000-0000-0000AE080000}"/>
    <cellStyle name="Normal 2 2 2 11" xfId="3291" xr:uid="{00000000-0005-0000-0000-0000AF080000}"/>
    <cellStyle name="Normal 2 2 2 2" xfId="1972" xr:uid="{00000000-0005-0000-0000-0000B0080000}"/>
    <cellStyle name="Normal 2 2 2 2 10" xfId="3330" xr:uid="{00000000-0005-0000-0000-0000B1080000}"/>
    <cellStyle name="Normal 2 2 2 2 2" xfId="1973" xr:uid="{00000000-0005-0000-0000-0000B2080000}"/>
    <cellStyle name="Normal 2 2 2 2 2 2" xfId="1974" xr:uid="{00000000-0005-0000-0000-0000B3080000}"/>
    <cellStyle name="Normal 2 2 2 2 2 2 2" xfId="4225" xr:uid="{00000000-0005-0000-0000-0000B4080000}"/>
    <cellStyle name="Normal 2 2 2 2 2 2 2 2" xfId="4519" xr:uid="{00000000-0005-0000-0000-0000B5080000}"/>
    <cellStyle name="Normal 2 2 2 2 2 2 2 3" xfId="4737" xr:uid="{00000000-0005-0000-0000-0000B6080000}"/>
    <cellStyle name="Normal 2 2 2 2 2 2 2 4" xfId="4955" xr:uid="{00000000-0005-0000-0000-0000B7080000}"/>
    <cellStyle name="Normal 2 2 2 2 2 2 3" xfId="4391" xr:uid="{00000000-0005-0000-0000-0000B8080000}"/>
    <cellStyle name="Normal 2 2 2 2 2 2 4" xfId="4609" xr:uid="{00000000-0005-0000-0000-0000B9080000}"/>
    <cellStyle name="Normal 2 2 2 2 2 2 5" xfId="4827" xr:uid="{00000000-0005-0000-0000-0000BA080000}"/>
    <cellStyle name="Normal 2 2 2 2 2 2 6" xfId="3627" xr:uid="{00000000-0005-0000-0000-0000BB080000}"/>
    <cellStyle name="Normal 2 2 2 2 2 3" xfId="1975" xr:uid="{00000000-0005-0000-0000-0000BC080000}"/>
    <cellStyle name="Normal 2 2 2 2 2 3 2" xfId="1976" xr:uid="{00000000-0005-0000-0000-0000BD080000}"/>
    <cellStyle name="Normal 2 2 2 2 2 3 2 2" xfId="4432" xr:uid="{00000000-0005-0000-0000-0000BE080000}"/>
    <cellStyle name="Normal 2 2 2 2 2 3 3" xfId="4650" xr:uid="{00000000-0005-0000-0000-0000BF080000}"/>
    <cellStyle name="Normal 2 2 2 2 2 3 4" xfId="4868" xr:uid="{00000000-0005-0000-0000-0000C0080000}"/>
    <cellStyle name="Normal 2 2 2 2 2 3 5" xfId="3828" xr:uid="{00000000-0005-0000-0000-0000C1080000}"/>
    <cellStyle name="Normal 2 2 2 2 2 4" xfId="4025" xr:uid="{00000000-0005-0000-0000-0000C2080000}"/>
    <cellStyle name="Normal 2 2 2 2 2 4 2" xfId="4474" xr:uid="{00000000-0005-0000-0000-0000C3080000}"/>
    <cellStyle name="Normal 2 2 2 2 2 4 3" xfId="4692" xr:uid="{00000000-0005-0000-0000-0000C4080000}"/>
    <cellStyle name="Normal 2 2 2 2 2 4 4" xfId="4910" xr:uid="{00000000-0005-0000-0000-0000C5080000}"/>
    <cellStyle name="Normal 2 2 2 2 2 5" xfId="4346" xr:uid="{00000000-0005-0000-0000-0000C6080000}"/>
    <cellStyle name="Normal 2 2 2 2 2 6" xfId="4564" xr:uid="{00000000-0005-0000-0000-0000C7080000}"/>
    <cellStyle name="Normal 2 2 2 2 2 7" xfId="4782" xr:uid="{00000000-0005-0000-0000-0000C8080000}"/>
    <cellStyle name="Normal 2 2 2 2 2 8" xfId="3420" xr:uid="{00000000-0005-0000-0000-0000C9080000}"/>
    <cellStyle name="Normal 2 2 2 2 3" xfId="3434" xr:uid="{00000000-0005-0000-0000-0000CA080000}"/>
    <cellStyle name="Normal 2 2 2 2 3 2" xfId="3628" xr:uid="{00000000-0005-0000-0000-0000CB080000}"/>
    <cellStyle name="Normal 2 2 2 2 3 2 2" xfId="4226" xr:uid="{00000000-0005-0000-0000-0000CC080000}"/>
    <cellStyle name="Normal 2 2 2 2 3 2 2 2" xfId="4520" xr:uid="{00000000-0005-0000-0000-0000CD080000}"/>
    <cellStyle name="Normal 2 2 2 2 3 2 2 3" xfId="4738" xr:uid="{00000000-0005-0000-0000-0000CE080000}"/>
    <cellStyle name="Normal 2 2 2 2 3 2 2 4" xfId="4956" xr:uid="{00000000-0005-0000-0000-0000CF080000}"/>
    <cellStyle name="Normal 2 2 2 2 3 2 3" xfId="4392" xr:uid="{00000000-0005-0000-0000-0000D0080000}"/>
    <cellStyle name="Normal 2 2 2 2 3 2 4" xfId="4610" xr:uid="{00000000-0005-0000-0000-0000D1080000}"/>
    <cellStyle name="Normal 2 2 2 2 3 2 5" xfId="4828" xr:uid="{00000000-0005-0000-0000-0000D2080000}"/>
    <cellStyle name="Normal 2 2 2 2 3 3" xfId="3840" xr:uid="{00000000-0005-0000-0000-0000D3080000}"/>
    <cellStyle name="Normal 2 2 2 2 3 3 2" xfId="4444" xr:uid="{00000000-0005-0000-0000-0000D4080000}"/>
    <cellStyle name="Normal 2 2 2 2 3 3 3" xfId="4662" xr:uid="{00000000-0005-0000-0000-0000D5080000}"/>
    <cellStyle name="Normal 2 2 2 2 3 3 4" xfId="4880" xr:uid="{00000000-0005-0000-0000-0000D6080000}"/>
    <cellStyle name="Normal 2 2 2 2 3 4" xfId="4037" xr:uid="{00000000-0005-0000-0000-0000D7080000}"/>
    <cellStyle name="Normal 2 2 2 2 3 4 2" xfId="4486" xr:uid="{00000000-0005-0000-0000-0000D8080000}"/>
    <cellStyle name="Normal 2 2 2 2 3 4 3" xfId="4704" xr:uid="{00000000-0005-0000-0000-0000D9080000}"/>
    <cellStyle name="Normal 2 2 2 2 3 4 4" xfId="4922" xr:uid="{00000000-0005-0000-0000-0000DA080000}"/>
    <cellStyle name="Normal 2 2 2 2 3 5" xfId="4358" xr:uid="{00000000-0005-0000-0000-0000DB080000}"/>
    <cellStyle name="Normal 2 2 2 2 3 6" xfId="4576" xr:uid="{00000000-0005-0000-0000-0000DC080000}"/>
    <cellStyle name="Normal 2 2 2 2 3 7" xfId="4794" xr:uid="{00000000-0005-0000-0000-0000DD080000}"/>
    <cellStyle name="Normal 2 2 2 2 4" xfId="3626" xr:uid="{00000000-0005-0000-0000-0000DE080000}"/>
    <cellStyle name="Normal 2 2 2 2 4 2" xfId="4224" xr:uid="{00000000-0005-0000-0000-0000DF080000}"/>
    <cellStyle name="Normal 2 2 2 2 4 2 2" xfId="4518" xr:uid="{00000000-0005-0000-0000-0000E0080000}"/>
    <cellStyle name="Normal 2 2 2 2 4 2 3" xfId="4736" xr:uid="{00000000-0005-0000-0000-0000E1080000}"/>
    <cellStyle name="Normal 2 2 2 2 4 2 4" xfId="4954" xr:uid="{00000000-0005-0000-0000-0000E2080000}"/>
    <cellStyle name="Normal 2 2 2 2 4 3" xfId="4390" xr:uid="{00000000-0005-0000-0000-0000E3080000}"/>
    <cellStyle name="Normal 2 2 2 2 4 4" xfId="4608" xr:uid="{00000000-0005-0000-0000-0000E4080000}"/>
    <cellStyle name="Normal 2 2 2 2 4 5" xfId="4826" xr:uid="{00000000-0005-0000-0000-0000E5080000}"/>
    <cellStyle name="Normal 2 2 2 2 5" xfId="3757" xr:uid="{00000000-0005-0000-0000-0000E6080000}"/>
    <cellStyle name="Normal 2 2 2 2 5 2" xfId="4418" xr:uid="{00000000-0005-0000-0000-0000E7080000}"/>
    <cellStyle name="Normal 2 2 2 2 5 3" xfId="4636" xr:uid="{00000000-0005-0000-0000-0000E8080000}"/>
    <cellStyle name="Normal 2 2 2 2 5 4" xfId="4854" xr:uid="{00000000-0005-0000-0000-0000E9080000}"/>
    <cellStyle name="Normal 2 2 2 2 6" xfId="3934" xr:uid="{00000000-0005-0000-0000-0000EA080000}"/>
    <cellStyle name="Normal 2 2 2 2 6 2" xfId="4460" xr:uid="{00000000-0005-0000-0000-0000EB080000}"/>
    <cellStyle name="Normal 2 2 2 2 6 3" xfId="4678" xr:uid="{00000000-0005-0000-0000-0000EC080000}"/>
    <cellStyle name="Normal 2 2 2 2 6 4" xfId="4896" xr:uid="{00000000-0005-0000-0000-0000ED080000}"/>
    <cellStyle name="Normal 2 2 2 2 7" xfId="4332" xr:uid="{00000000-0005-0000-0000-0000EE080000}"/>
    <cellStyle name="Normal 2 2 2 2 8" xfId="4550" xr:uid="{00000000-0005-0000-0000-0000EF080000}"/>
    <cellStyle name="Normal 2 2 2 2 9" xfId="4768" xr:uid="{00000000-0005-0000-0000-0000F0080000}"/>
    <cellStyle name="Normal 2 2 2 3" xfId="1977" xr:uid="{00000000-0005-0000-0000-0000F1080000}"/>
    <cellStyle name="Normal 2 2 2 3 2" xfId="1978" xr:uid="{00000000-0005-0000-0000-0000F2080000}"/>
    <cellStyle name="Normal 2 2 2 3 2 2" xfId="4227" xr:uid="{00000000-0005-0000-0000-0000F3080000}"/>
    <cellStyle name="Normal 2 2 2 3 2 2 2" xfId="4521" xr:uid="{00000000-0005-0000-0000-0000F4080000}"/>
    <cellStyle name="Normal 2 2 2 3 2 2 3" xfId="4739" xr:uid="{00000000-0005-0000-0000-0000F5080000}"/>
    <cellStyle name="Normal 2 2 2 3 2 2 4" xfId="4957" xr:uid="{00000000-0005-0000-0000-0000F6080000}"/>
    <cellStyle name="Normal 2 2 2 3 2 3" xfId="4393" xr:uid="{00000000-0005-0000-0000-0000F7080000}"/>
    <cellStyle name="Normal 2 2 2 3 2 4" xfId="4611" xr:uid="{00000000-0005-0000-0000-0000F8080000}"/>
    <cellStyle name="Normal 2 2 2 3 2 5" xfId="4829" xr:uid="{00000000-0005-0000-0000-0000F9080000}"/>
    <cellStyle name="Normal 2 2 2 3 2 6" xfId="3629" xr:uid="{00000000-0005-0000-0000-0000FA080000}"/>
    <cellStyle name="Normal 2 2 2 3 3" xfId="1979" xr:uid="{00000000-0005-0000-0000-0000FB080000}"/>
    <cellStyle name="Normal 2 2 2 3 3 2" xfId="1980" xr:uid="{00000000-0005-0000-0000-0000FC080000}"/>
    <cellStyle name="Normal 2 2 2 3 3 2 2" xfId="4427" xr:uid="{00000000-0005-0000-0000-0000FD080000}"/>
    <cellStyle name="Normal 2 2 2 3 3 3" xfId="4645" xr:uid="{00000000-0005-0000-0000-0000FE080000}"/>
    <cellStyle name="Normal 2 2 2 3 3 4" xfId="4863" xr:uid="{00000000-0005-0000-0000-0000FF080000}"/>
    <cellStyle name="Normal 2 2 2 3 3 5" xfId="3806" xr:uid="{00000000-0005-0000-0000-000000090000}"/>
    <cellStyle name="Normal 2 2 2 3 4" xfId="3983" xr:uid="{00000000-0005-0000-0000-000001090000}"/>
    <cellStyle name="Normal 2 2 2 3 4 2" xfId="4469" xr:uid="{00000000-0005-0000-0000-000002090000}"/>
    <cellStyle name="Normal 2 2 2 3 4 3" xfId="4687" xr:uid="{00000000-0005-0000-0000-000003090000}"/>
    <cellStyle name="Normal 2 2 2 3 4 4" xfId="4905" xr:uid="{00000000-0005-0000-0000-000004090000}"/>
    <cellStyle name="Normal 2 2 2 3 5" xfId="4341" xr:uid="{00000000-0005-0000-0000-000005090000}"/>
    <cellStyle name="Normal 2 2 2 3 6" xfId="4559" xr:uid="{00000000-0005-0000-0000-000006090000}"/>
    <cellStyle name="Normal 2 2 2 3 7" xfId="4777" xr:uid="{00000000-0005-0000-0000-000007090000}"/>
    <cellStyle name="Normal 2 2 2 3 8" xfId="3378" xr:uid="{00000000-0005-0000-0000-000008090000}"/>
    <cellStyle name="Normal 2 2 2 4" xfId="3433" xr:uid="{00000000-0005-0000-0000-000009090000}"/>
    <cellStyle name="Normal 2 2 2 4 2" xfId="3630" xr:uid="{00000000-0005-0000-0000-00000A090000}"/>
    <cellStyle name="Normal 2 2 2 4 2 2" xfId="4228" xr:uid="{00000000-0005-0000-0000-00000B090000}"/>
    <cellStyle name="Normal 2 2 2 4 2 2 2" xfId="4522" xr:uid="{00000000-0005-0000-0000-00000C090000}"/>
    <cellStyle name="Normal 2 2 2 4 2 2 3" xfId="4740" xr:uid="{00000000-0005-0000-0000-00000D090000}"/>
    <cellStyle name="Normal 2 2 2 4 2 2 4" xfId="4958" xr:uid="{00000000-0005-0000-0000-00000E090000}"/>
    <cellStyle name="Normal 2 2 2 4 2 3" xfId="4394" xr:uid="{00000000-0005-0000-0000-00000F090000}"/>
    <cellStyle name="Normal 2 2 2 4 2 4" xfId="4612" xr:uid="{00000000-0005-0000-0000-000010090000}"/>
    <cellStyle name="Normal 2 2 2 4 2 5" xfId="4830" xr:uid="{00000000-0005-0000-0000-000011090000}"/>
    <cellStyle name="Normal 2 2 2 4 3" xfId="3839" xr:uid="{00000000-0005-0000-0000-000012090000}"/>
    <cellStyle name="Normal 2 2 2 4 3 2" xfId="4443" xr:uid="{00000000-0005-0000-0000-000013090000}"/>
    <cellStyle name="Normal 2 2 2 4 3 3" xfId="4661" xr:uid="{00000000-0005-0000-0000-000014090000}"/>
    <cellStyle name="Normal 2 2 2 4 3 4" xfId="4879" xr:uid="{00000000-0005-0000-0000-000015090000}"/>
    <cellStyle name="Normal 2 2 2 4 4" xfId="4036" xr:uid="{00000000-0005-0000-0000-000016090000}"/>
    <cellStyle name="Normal 2 2 2 4 4 2" xfId="4485" xr:uid="{00000000-0005-0000-0000-000017090000}"/>
    <cellStyle name="Normal 2 2 2 4 4 3" xfId="4703" xr:uid="{00000000-0005-0000-0000-000018090000}"/>
    <cellStyle name="Normal 2 2 2 4 4 4" xfId="4921" xr:uid="{00000000-0005-0000-0000-000019090000}"/>
    <cellStyle name="Normal 2 2 2 4 5" xfId="4357" xr:uid="{00000000-0005-0000-0000-00001A090000}"/>
    <cellStyle name="Normal 2 2 2 4 6" xfId="4575" xr:uid="{00000000-0005-0000-0000-00001B090000}"/>
    <cellStyle name="Normal 2 2 2 4 7" xfId="4793" xr:uid="{00000000-0005-0000-0000-00001C090000}"/>
    <cellStyle name="Normal 2 2 2 5" xfId="3625" xr:uid="{00000000-0005-0000-0000-00001D090000}"/>
    <cellStyle name="Normal 2 2 2 5 2" xfId="4223" xr:uid="{00000000-0005-0000-0000-00001E090000}"/>
    <cellStyle name="Normal 2 2 2 5 2 2" xfId="4517" xr:uid="{00000000-0005-0000-0000-00001F090000}"/>
    <cellStyle name="Normal 2 2 2 5 2 3" xfId="4735" xr:uid="{00000000-0005-0000-0000-000020090000}"/>
    <cellStyle name="Normal 2 2 2 5 2 4" xfId="4953" xr:uid="{00000000-0005-0000-0000-000021090000}"/>
    <cellStyle name="Normal 2 2 2 5 3" xfId="4389" xr:uid="{00000000-0005-0000-0000-000022090000}"/>
    <cellStyle name="Normal 2 2 2 5 4" xfId="4607" xr:uid="{00000000-0005-0000-0000-000023090000}"/>
    <cellStyle name="Normal 2 2 2 5 5" xfId="4825" xr:uid="{00000000-0005-0000-0000-000024090000}"/>
    <cellStyle name="Normal 2 2 2 6" xfId="3734" xr:uid="{00000000-0005-0000-0000-000025090000}"/>
    <cellStyle name="Normal 2 2 2 6 2" xfId="4413" xr:uid="{00000000-0005-0000-0000-000026090000}"/>
    <cellStyle name="Normal 2 2 2 6 3" xfId="4631" xr:uid="{00000000-0005-0000-0000-000027090000}"/>
    <cellStyle name="Normal 2 2 2 6 4" xfId="4849" xr:uid="{00000000-0005-0000-0000-000028090000}"/>
    <cellStyle name="Normal 2 2 2 7" xfId="3891" xr:uid="{00000000-0005-0000-0000-000029090000}"/>
    <cellStyle name="Normal 2 2 2 7 2" xfId="4455" xr:uid="{00000000-0005-0000-0000-00002A090000}"/>
    <cellStyle name="Normal 2 2 2 7 3" xfId="4673" xr:uid="{00000000-0005-0000-0000-00002B090000}"/>
    <cellStyle name="Normal 2 2 2 7 4" xfId="4891" xr:uid="{00000000-0005-0000-0000-00002C090000}"/>
    <cellStyle name="Normal 2 2 2 8" xfId="4327" xr:uid="{00000000-0005-0000-0000-00002D090000}"/>
    <cellStyle name="Normal 2 2 2 9" xfId="4545" xr:uid="{00000000-0005-0000-0000-00002E090000}"/>
    <cellStyle name="Normal 2 2 3" xfId="1981" xr:uid="{00000000-0005-0000-0000-00002F090000}"/>
    <cellStyle name="Normal 2 2 3 2" xfId="1982" xr:uid="{00000000-0005-0000-0000-000030090000}"/>
    <cellStyle name="Normal 2 2 3 2 2" xfId="1983" xr:uid="{00000000-0005-0000-0000-000031090000}"/>
    <cellStyle name="Normal 2 2 3 2 2 2" xfId="1984" xr:uid="{00000000-0005-0000-0000-000032090000}"/>
    <cellStyle name="Normal 2 2 3 2 2 3" xfId="1985" xr:uid="{00000000-0005-0000-0000-000033090000}"/>
    <cellStyle name="Normal 2 2 3 2 2 3 2" xfId="1986" xr:uid="{00000000-0005-0000-0000-000034090000}"/>
    <cellStyle name="Normal 2 2 3 3" xfId="1987" xr:uid="{00000000-0005-0000-0000-000035090000}"/>
    <cellStyle name="Normal 2 2 3 3 2" xfId="1988" xr:uid="{00000000-0005-0000-0000-000036090000}"/>
    <cellStyle name="Normal 2 2 3 3 3" xfId="1989" xr:uid="{00000000-0005-0000-0000-000037090000}"/>
    <cellStyle name="Normal 2 2 3 3 3 2" xfId="1990" xr:uid="{00000000-0005-0000-0000-000038090000}"/>
    <cellStyle name="Normal 2 2 4" xfId="1991" xr:uid="{00000000-0005-0000-0000-000039090000}"/>
    <cellStyle name="Normal 2 2 4 2" xfId="1992" xr:uid="{00000000-0005-0000-0000-00003A090000}"/>
    <cellStyle name="Normal 2 2 4 2 2" xfId="1993" xr:uid="{00000000-0005-0000-0000-00003B090000}"/>
    <cellStyle name="Normal 2 2 4 2 2 2" xfId="1994" xr:uid="{00000000-0005-0000-0000-00003C090000}"/>
    <cellStyle name="Normal 2 2 4 2 2 3" xfId="1995" xr:uid="{00000000-0005-0000-0000-00003D090000}"/>
    <cellStyle name="Normal 2 2 4 2 2 3 2" xfId="1996" xr:uid="{00000000-0005-0000-0000-00003E090000}"/>
    <cellStyle name="Normal 2 2 4 3" xfId="1997" xr:uid="{00000000-0005-0000-0000-00003F090000}"/>
    <cellStyle name="Normal 2 2 4 3 2" xfId="1998" xr:uid="{00000000-0005-0000-0000-000040090000}"/>
    <cellStyle name="Normal 2 2 4 3 3" xfId="1999" xr:uid="{00000000-0005-0000-0000-000041090000}"/>
    <cellStyle name="Normal 2 2 4 3 3 2" xfId="2000" xr:uid="{00000000-0005-0000-0000-000042090000}"/>
    <cellStyle name="Normal 2 2 4 4" xfId="20081" xr:uid="{3343D5AF-03CC-4988-BA70-EC125D08899E}"/>
    <cellStyle name="Normal 2 2 5" xfId="2001" xr:uid="{00000000-0005-0000-0000-000043090000}"/>
    <cellStyle name="Normal 2 2 5 2" xfId="2002" xr:uid="{00000000-0005-0000-0000-000044090000}"/>
    <cellStyle name="Normal 2 2 5 2 2" xfId="2003" xr:uid="{00000000-0005-0000-0000-000045090000}"/>
    <cellStyle name="Normal 2 2 5 2 2 2" xfId="2004" xr:uid="{00000000-0005-0000-0000-000046090000}"/>
    <cellStyle name="Normal 2 2 5 2 2 3" xfId="2005" xr:uid="{00000000-0005-0000-0000-000047090000}"/>
    <cellStyle name="Normal 2 2 5 2 2 3 2" xfId="2006" xr:uid="{00000000-0005-0000-0000-000048090000}"/>
    <cellStyle name="Normal 2 2 5 3" xfId="2007" xr:uid="{00000000-0005-0000-0000-000049090000}"/>
    <cellStyle name="Normal 2 2 5 3 2" xfId="2008" xr:uid="{00000000-0005-0000-0000-00004A090000}"/>
    <cellStyle name="Normal 2 2 5 3 2 2" xfId="2009" xr:uid="{00000000-0005-0000-0000-00004B090000}"/>
    <cellStyle name="Normal 2 2 5 3 2 2 2" xfId="2010" xr:uid="{00000000-0005-0000-0000-00004C090000}"/>
    <cellStyle name="Normal 2 2 5 3 2 2 2 2" xfId="2011" xr:uid="{00000000-0005-0000-0000-00004D090000}"/>
    <cellStyle name="Normal 2 2 5 3 2 2 2 3" xfId="2012" xr:uid="{00000000-0005-0000-0000-00004E090000}"/>
    <cellStyle name="Normal 2 2 5 3 2 2 2 3 2" xfId="2013" xr:uid="{00000000-0005-0000-0000-00004F090000}"/>
    <cellStyle name="Normal 2 2 5 3 2 3" xfId="2014" xr:uid="{00000000-0005-0000-0000-000050090000}"/>
    <cellStyle name="Normal 2 2 5 3 2 3 2" xfId="2015" xr:uid="{00000000-0005-0000-0000-000051090000}"/>
    <cellStyle name="Normal 2 2 5 3 2 3 3" xfId="2016" xr:uid="{00000000-0005-0000-0000-000052090000}"/>
    <cellStyle name="Normal 2 2 5 3 2 3 3 2" xfId="2017" xr:uid="{00000000-0005-0000-0000-000053090000}"/>
    <cellStyle name="Normal 2 2 5 3 3" xfId="2018" xr:uid="{00000000-0005-0000-0000-000054090000}"/>
    <cellStyle name="Normal 2 2 5 3 3 2" xfId="2019" xr:uid="{00000000-0005-0000-0000-000055090000}"/>
    <cellStyle name="Normal 2 2 5 3 3 2 2" xfId="2020" xr:uid="{00000000-0005-0000-0000-000056090000}"/>
    <cellStyle name="Normal 2 2 5 3 3 2 3" xfId="2021" xr:uid="{00000000-0005-0000-0000-000057090000}"/>
    <cellStyle name="Normal 2 2 5 3 3 2 3 2" xfId="2022" xr:uid="{00000000-0005-0000-0000-000058090000}"/>
    <cellStyle name="Normal 2 2 5 3 4" xfId="2023" xr:uid="{00000000-0005-0000-0000-000059090000}"/>
    <cellStyle name="Normal 2 2 5 3 4 2" xfId="2024" xr:uid="{00000000-0005-0000-0000-00005A090000}"/>
    <cellStyle name="Normal 2 2 5 3 4 3" xfId="2025" xr:uid="{00000000-0005-0000-0000-00005B090000}"/>
    <cellStyle name="Normal 2 2 5 3 4 3 2" xfId="2026" xr:uid="{00000000-0005-0000-0000-00005C090000}"/>
    <cellStyle name="Normal 2 2 5 4" xfId="2027" xr:uid="{00000000-0005-0000-0000-00005D090000}"/>
    <cellStyle name="Normal 2 2 5 4 2" xfId="2028" xr:uid="{00000000-0005-0000-0000-00005E090000}"/>
    <cellStyle name="Normal 2 2 5 4 2 2" xfId="2029" xr:uid="{00000000-0005-0000-0000-00005F090000}"/>
    <cellStyle name="Normal 2 2 5 4 2 2 2" xfId="2030" xr:uid="{00000000-0005-0000-0000-000060090000}"/>
    <cellStyle name="Normal 2 2 5 4 2 2 3" xfId="2031" xr:uid="{00000000-0005-0000-0000-000061090000}"/>
    <cellStyle name="Normal 2 2 5 4 2 2 3 2" xfId="2032" xr:uid="{00000000-0005-0000-0000-000062090000}"/>
    <cellStyle name="Normal 2 2 5 4 3" xfId="2033" xr:uid="{00000000-0005-0000-0000-000063090000}"/>
    <cellStyle name="Normal 2 2 5 4 3 2" xfId="2034" xr:uid="{00000000-0005-0000-0000-000064090000}"/>
    <cellStyle name="Normal 2 2 5 4 3 3" xfId="2035" xr:uid="{00000000-0005-0000-0000-000065090000}"/>
    <cellStyle name="Normal 2 2 5 4 3 3 2" xfId="2036" xr:uid="{00000000-0005-0000-0000-000066090000}"/>
    <cellStyle name="Normal 2 2 5 5" xfId="2037" xr:uid="{00000000-0005-0000-0000-000067090000}"/>
    <cellStyle name="Normal 2 2 5 5 2" xfId="2038" xr:uid="{00000000-0005-0000-0000-000068090000}"/>
    <cellStyle name="Normal 2 2 5 5 3" xfId="2039" xr:uid="{00000000-0005-0000-0000-000069090000}"/>
    <cellStyle name="Normal 2 2 5 5 3 2" xfId="2040" xr:uid="{00000000-0005-0000-0000-00006A090000}"/>
    <cellStyle name="Normal 2 2 6" xfId="2041" xr:uid="{00000000-0005-0000-0000-00006B090000}"/>
    <cellStyle name="Normal 2 2 6 2" xfId="2042" xr:uid="{00000000-0005-0000-0000-00006C090000}"/>
    <cellStyle name="Normal 2 2 6 2 2" xfId="2043" xr:uid="{00000000-0005-0000-0000-00006D090000}"/>
    <cellStyle name="Normal 2 2 6 2 2 2" xfId="2044" xr:uid="{00000000-0005-0000-0000-00006E090000}"/>
    <cellStyle name="Normal 2 2 6 2 2 2 2" xfId="2045" xr:uid="{00000000-0005-0000-0000-00006F090000}"/>
    <cellStyle name="Normal 2 2 6 2 2 2 3" xfId="2046" xr:uid="{00000000-0005-0000-0000-000070090000}"/>
    <cellStyle name="Normal 2 2 6 2 2 2 3 2" xfId="2047" xr:uid="{00000000-0005-0000-0000-000071090000}"/>
    <cellStyle name="Normal 2 2 6 2 3" xfId="2048" xr:uid="{00000000-0005-0000-0000-000072090000}"/>
    <cellStyle name="Normal 2 2 6 2 3 2" xfId="2049" xr:uid="{00000000-0005-0000-0000-000073090000}"/>
    <cellStyle name="Normal 2 2 6 2 3 3" xfId="2050" xr:uid="{00000000-0005-0000-0000-000074090000}"/>
    <cellStyle name="Normal 2 2 6 2 3 3 2" xfId="2051" xr:uid="{00000000-0005-0000-0000-000075090000}"/>
    <cellStyle name="Normal 2 2 6 3" xfId="2052" xr:uid="{00000000-0005-0000-0000-000076090000}"/>
    <cellStyle name="Normal 2 2 6 3 2" xfId="2053" xr:uid="{00000000-0005-0000-0000-000077090000}"/>
    <cellStyle name="Normal 2 2 6 3 2 2" xfId="2054" xr:uid="{00000000-0005-0000-0000-000078090000}"/>
    <cellStyle name="Normal 2 2 6 3 2 3" xfId="2055" xr:uid="{00000000-0005-0000-0000-000079090000}"/>
    <cellStyle name="Normal 2 2 6 3 2 3 2" xfId="2056" xr:uid="{00000000-0005-0000-0000-00007A090000}"/>
    <cellStyle name="Normal 2 2 6 4" xfId="2057" xr:uid="{00000000-0005-0000-0000-00007B090000}"/>
    <cellStyle name="Normal 2 2 6 4 2" xfId="2058" xr:uid="{00000000-0005-0000-0000-00007C090000}"/>
    <cellStyle name="Normal 2 2 6 4 3" xfId="2059" xr:uid="{00000000-0005-0000-0000-00007D090000}"/>
    <cellStyle name="Normal 2 2 6 4 3 2" xfId="2060" xr:uid="{00000000-0005-0000-0000-00007E090000}"/>
    <cellStyle name="Normal 2 2 7" xfId="2061" xr:uid="{00000000-0005-0000-0000-00007F090000}"/>
    <cellStyle name="Normal 2 2 7 2" xfId="2062" xr:uid="{00000000-0005-0000-0000-000080090000}"/>
    <cellStyle name="Normal 2 2 7 2 2" xfId="2063" xr:uid="{00000000-0005-0000-0000-000081090000}"/>
    <cellStyle name="Normal 2 2 7 2 2 2" xfId="2064" xr:uid="{00000000-0005-0000-0000-000082090000}"/>
    <cellStyle name="Normal 2 2 7 2 2 3" xfId="2065" xr:uid="{00000000-0005-0000-0000-000083090000}"/>
    <cellStyle name="Normal 2 2 7 2 2 3 2" xfId="2066" xr:uid="{00000000-0005-0000-0000-000084090000}"/>
    <cellStyle name="Normal 2 2 7 3" xfId="2067" xr:uid="{00000000-0005-0000-0000-000085090000}"/>
    <cellStyle name="Normal 2 2 7 3 2" xfId="2068" xr:uid="{00000000-0005-0000-0000-000086090000}"/>
    <cellStyle name="Normal 2 2 7 3 3" xfId="2069" xr:uid="{00000000-0005-0000-0000-000087090000}"/>
    <cellStyle name="Normal 2 2 7 3 3 2" xfId="2070" xr:uid="{00000000-0005-0000-0000-000088090000}"/>
    <cellStyle name="Normal 2 2 8" xfId="2071" xr:uid="{00000000-0005-0000-0000-000089090000}"/>
    <cellStyle name="Normal 2 2 8 2" xfId="2072" xr:uid="{00000000-0005-0000-0000-00008A090000}"/>
    <cellStyle name="Normal 2 2 8 2 2" xfId="2073" xr:uid="{00000000-0005-0000-0000-00008B090000}"/>
    <cellStyle name="Normal 2 2 8 2 2 2" xfId="2074" xr:uid="{00000000-0005-0000-0000-00008C090000}"/>
    <cellStyle name="Normal 2 2 8 2 2 3" xfId="2075" xr:uid="{00000000-0005-0000-0000-00008D090000}"/>
    <cellStyle name="Normal 2 2 8 2 2 3 2" xfId="2076" xr:uid="{00000000-0005-0000-0000-00008E090000}"/>
    <cellStyle name="Normal 2 2 8 3" xfId="2077" xr:uid="{00000000-0005-0000-0000-00008F090000}"/>
    <cellStyle name="Normal 2 2 8 3 2" xfId="2078" xr:uid="{00000000-0005-0000-0000-000090090000}"/>
    <cellStyle name="Normal 2 2 8 3 2 2" xfId="2079" xr:uid="{00000000-0005-0000-0000-000091090000}"/>
    <cellStyle name="Normal 2 2 8 3 2 3" xfId="2080" xr:uid="{00000000-0005-0000-0000-000092090000}"/>
    <cellStyle name="Normal 2 2 8 3 2 3 2" xfId="2081" xr:uid="{00000000-0005-0000-0000-000093090000}"/>
    <cellStyle name="Normal 2 2 8 4" xfId="2082" xr:uid="{00000000-0005-0000-0000-000094090000}"/>
    <cellStyle name="Normal 2 2 8 4 2" xfId="2083" xr:uid="{00000000-0005-0000-0000-000095090000}"/>
    <cellStyle name="Normal 2 2 8 4 3" xfId="2084" xr:uid="{00000000-0005-0000-0000-000096090000}"/>
    <cellStyle name="Normal 2 2 8 4 3 2" xfId="2085" xr:uid="{00000000-0005-0000-0000-000097090000}"/>
    <cellStyle name="Normal 2 2 9" xfId="2086" xr:uid="{00000000-0005-0000-0000-000098090000}"/>
    <cellStyle name="Normal 2 2 9 2" xfId="2087" xr:uid="{00000000-0005-0000-0000-000099090000}"/>
    <cellStyle name="Normal 2 2 9 2 2" xfId="2088" xr:uid="{00000000-0005-0000-0000-00009A090000}"/>
    <cellStyle name="Normal 2 2 9 2 3" xfId="2089" xr:uid="{00000000-0005-0000-0000-00009B090000}"/>
    <cellStyle name="Normal 2 2 9 2 3 2" xfId="2090" xr:uid="{00000000-0005-0000-0000-00009C090000}"/>
    <cellStyle name="Normal 2 3" xfId="208" xr:uid="{00000000-0005-0000-0000-00004B020000}"/>
    <cellStyle name="Normal 2 3 10" xfId="2091" xr:uid="{00000000-0005-0000-0000-00009E090000}"/>
    <cellStyle name="Normal 2 3 10 2" xfId="2092" xr:uid="{00000000-0005-0000-0000-00009F090000}"/>
    <cellStyle name="Normal 2 3 10 2 2" xfId="2093" xr:uid="{00000000-0005-0000-0000-0000A0090000}"/>
    <cellStyle name="Normal 2 3 10 2 2 2" xfId="2094" xr:uid="{00000000-0005-0000-0000-0000A1090000}"/>
    <cellStyle name="Normal 2 3 10 2 2 3" xfId="2095" xr:uid="{00000000-0005-0000-0000-0000A2090000}"/>
    <cellStyle name="Normal 2 3 10 2 2 3 2" xfId="2096" xr:uid="{00000000-0005-0000-0000-0000A3090000}"/>
    <cellStyle name="Normal 2 3 10 3" xfId="2097" xr:uid="{00000000-0005-0000-0000-0000A4090000}"/>
    <cellStyle name="Normal 2 3 10 3 2" xfId="2098" xr:uid="{00000000-0005-0000-0000-0000A5090000}"/>
    <cellStyle name="Normal 2 3 10 3 3" xfId="2099" xr:uid="{00000000-0005-0000-0000-0000A6090000}"/>
    <cellStyle name="Normal 2 3 10 3 3 2" xfId="2100" xr:uid="{00000000-0005-0000-0000-0000A7090000}"/>
    <cellStyle name="Normal 2 3 11" xfId="2101" xr:uid="{00000000-0005-0000-0000-0000A8090000}"/>
    <cellStyle name="Normal 2 3 11 2" xfId="2102" xr:uid="{00000000-0005-0000-0000-0000A9090000}"/>
    <cellStyle name="Normal 2 3 11 3" xfId="2103" xr:uid="{00000000-0005-0000-0000-0000AA090000}"/>
    <cellStyle name="Normal 2 3 11 3 2" xfId="2104" xr:uid="{00000000-0005-0000-0000-0000AB090000}"/>
    <cellStyle name="Normal 2 3 12" xfId="2105" xr:uid="{00000000-0005-0000-0000-0000AC090000}"/>
    <cellStyle name="Normal 2 3 12 2" xfId="2106" xr:uid="{00000000-0005-0000-0000-0000AD090000}"/>
    <cellStyle name="Normal 2 3 13" xfId="2107" xr:uid="{00000000-0005-0000-0000-0000AE090000}"/>
    <cellStyle name="Normal 2 3 13 2" xfId="2108" xr:uid="{00000000-0005-0000-0000-0000AF090000}"/>
    <cellStyle name="Normal 2 3 14" xfId="3253" xr:uid="{00000000-0005-0000-0000-0000B0090000}"/>
    <cellStyle name="Normal 2 3 2" xfId="1322" xr:uid="{00000000-0005-0000-0000-00004C020000}"/>
    <cellStyle name="Normal 2 3 2 2" xfId="2110" xr:uid="{00000000-0005-0000-0000-0000B2090000}"/>
    <cellStyle name="Normal 2 3 2 2 2" xfId="2111" xr:uid="{00000000-0005-0000-0000-0000B3090000}"/>
    <cellStyle name="Normal 2 3 2 2 2 2" xfId="2112" xr:uid="{00000000-0005-0000-0000-0000B4090000}"/>
    <cellStyle name="Normal 2 3 2 2 2 3" xfId="2113" xr:uid="{00000000-0005-0000-0000-0000B5090000}"/>
    <cellStyle name="Normal 2 3 2 2 2 3 2" xfId="2114" xr:uid="{00000000-0005-0000-0000-0000B6090000}"/>
    <cellStyle name="Normal 2 3 2 2 3" xfId="3631" xr:uid="{00000000-0005-0000-0000-0000B7090000}"/>
    <cellStyle name="Normal 2 3 2 3" xfId="2115" xr:uid="{00000000-0005-0000-0000-0000B8090000}"/>
    <cellStyle name="Normal 2 3 2 3 2" xfId="2116" xr:uid="{00000000-0005-0000-0000-0000B9090000}"/>
    <cellStyle name="Normal 2 3 2 3 3" xfId="2117" xr:uid="{00000000-0005-0000-0000-0000BA090000}"/>
    <cellStyle name="Normal 2 3 2 3 3 2" xfId="2118" xr:uid="{00000000-0005-0000-0000-0000BB090000}"/>
    <cellStyle name="Normal 2 3 2 4" xfId="3435" xr:uid="{00000000-0005-0000-0000-0000BC090000}"/>
    <cellStyle name="Normal 2 3 2 5" xfId="2109" xr:uid="{00000000-0005-0000-0000-0000B1090000}"/>
    <cellStyle name="Normal 2 3 3" xfId="2119" xr:uid="{00000000-0005-0000-0000-0000BD090000}"/>
    <cellStyle name="Normal 2 3 3 2" xfId="2120" xr:uid="{00000000-0005-0000-0000-0000BE090000}"/>
    <cellStyle name="Normal 2 3 3 2 2" xfId="2121" xr:uid="{00000000-0005-0000-0000-0000BF090000}"/>
    <cellStyle name="Normal 2 3 3 2 2 2" xfId="2122" xr:uid="{00000000-0005-0000-0000-0000C0090000}"/>
    <cellStyle name="Normal 2 3 3 2 2 3" xfId="2123" xr:uid="{00000000-0005-0000-0000-0000C1090000}"/>
    <cellStyle name="Normal 2 3 3 2 2 3 2" xfId="2124" xr:uid="{00000000-0005-0000-0000-0000C2090000}"/>
    <cellStyle name="Normal 2 3 3 3" xfId="2125" xr:uid="{00000000-0005-0000-0000-0000C3090000}"/>
    <cellStyle name="Normal 2 3 3 3 2" xfId="2126" xr:uid="{00000000-0005-0000-0000-0000C4090000}"/>
    <cellStyle name="Normal 2 3 3 3 3" xfId="2127" xr:uid="{00000000-0005-0000-0000-0000C5090000}"/>
    <cellStyle name="Normal 2 3 3 3 3 2" xfId="2128" xr:uid="{00000000-0005-0000-0000-0000C6090000}"/>
    <cellStyle name="Normal 2 3 3 4" xfId="20037" xr:uid="{910B427C-E8EA-452B-B9BA-484E3B87152E}"/>
    <cellStyle name="Normal 2 3 4" xfId="2129" xr:uid="{00000000-0005-0000-0000-0000C7090000}"/>
    <cellStyle name="Normal 2 3 4 2" xfId="2130" xr:uid="{00000000-0005-0000-0000-0000C8090000}"/>
    <cellStyle name="Normal 2 3 4 2 2" xfId="2131" xr:uid="{00000000-0005-0000-0000-0000C9090000}"/>
    <cellStyle name="Normal 2 3 4 2 2 2" xfId="2132" xr:uid="{00000000-0005-0000-0000-0000CA090000}"/>
    <cellStyle name="Normal 2 3 4 2 2 3" xfId="2133" xr:uid="{00000000-0005-0000-0000-0000CB090000}"/>
    <cellStyle name="Normal 2 3 4 2 2 3 2" xfId="2134" xr:uid="{00000000-0005-0000-0000-0000CC090000}"/>
    <cellStyle name="Normal 2 3 4 3" xfId="2135" xr:uid="{00000000-0005-0000-0000-0000CD090000}"/>
    <cellStyle name="Normal 2 3 4 3 2" xfId="2136" xr:uid="{00000000-0005-0000-0000-0000CE090000}"/>
    <cellStyle name="Normal 2 3 4 3 3" xfId="2137" xr:uid="{00000000-0005-0000-0000-0000CF090000}"/>
    <cellStyle name="Normal 2 3 4 3 3 2" xfId="2138" xr:uid="{00000000-0005-0000-0000-0000D0090000}"/>
    <cellStyle name="Normal 2 3 5" xfId="2139" xr:uid="{00000000-0005-0000-0000-0000D1090000}"/>
    <cellStyle name="Normal 2 3 5 2" xfId="2140" xr:uid="{00000000-0005-0000-0000-0000D2090000}"/>
    <cellStyle name="Normal 2 3 5 2 2" xfId="2141" xr:uid="{00000000-0005-0000-0000-0000D3090000}"/>
    <cellStyle name="Normal 2 3 5 2 2 2" xfId="2142" xr:uid="{00000000-0005-0000-0000-0000D4090000}"/>
    <cellStyle name="Normal 2 3 5 2 2 3" xfId="2143" xr:uid="{00000000-0005-0000-0000-0000D5090000}"/>
    <cellStyle name="Normal 2 3 5 2 2 3 2" xfId="2144" xr:uid="{00000000-0005-0000-0000-0000D6090000}"/>
    <cellStyle name="Normal 2 3 5 3" xfId="2145" xr:uid="{00000000-0005-0000-0000-0000D7090000}"/>
    <cellStyle name="Normal 2 3 5 3 2" xfId="2146" xr:uid="{00000000-0005-0000-0000-0000D8090000}"/>
    <cellStyle name="Normal 2 3 5 3 2 2" xfId="2147" xr:uid="{00000000-0005-0000-0000-0000D9090000}"/>
    <cellStyle name="Normal 2 3 5 3 2 2 2" xfId="2148" xr:uid="{00000000-0005-0000-0000-0000DA090000}"/>
    <cellStyle name="Normal 2 3 5 3 2 2 2 2" xfId="2149" xr:uid="{00000000-0005-0000-0000-0000DB090000}"/>
    <cellStyle name="Normal 2 3 5 3 2 2 2 3" xfId="2150" xr:uid="{00000000-0005-0000-0000-0000DC090000}"/>
    <cellStyle name="Normal 2 3 5 3 2 2 2 3 2" xfId="2151" xr:uid="{00000000-0005-0000-0000-0000DD090000}"/>
    <cellStyle name="Normal 2 3 5 3 2 3" xfId="2152" xr:uid="{00000000-0005-0000-0000-0000DE090000}"/>
    <cellStyle name="Normal 2 3 5 3 2 3 2" xfId="2153" xr:uid="{00000000-0005-0000-0000-0000DF090000}"/>
    <cellStyle name="Normal 2 3 5 3 2 3 3" xfId="2154" xr:uid="{00000000-0005-0000-0000-0000E0090000}"/>
    <cellStyle name="Normal 2 3 5 3 2 3 3 2" xfId="2155" xr:uid="{00000000-0005-0000-0000-0000E1090000}"/>
    <cellStyle name="Normal 2 3 5 3 3" xfId="2156" xr:uid="{00000000-0005-0000-0000-0000E2090000}"/>
    <cellStyle name="Normal 2 3 5 3 3 2" xfId="2157" xr:uid="{00000000-0005-0000-0000-0000E3090000}"/>
    <cellStyle name="Normal 2 3 5 3 3 2 2" xfId="2158" xr:uid="{00000000-0005-0000-0000-0000E4090000}"/>
    <cellStyle name="Normal 2 3 5 3 3 2 3" xfId="2159" xr:uid="{00000000-0005-0000-0000-0000E5090000}"/>
    <cellStyle name="Normal 2 3 5 3 3 2 3 2" xfId="2160" xr:uid="{00000000-0005-0000-0000-0000E6090000}"/>
    <cellStyle name="Normal 2 3 5 3 4" xfId="2161" xr:uid="{00000000-0005-0000-0000-0000E7090000}"/>
    <cellStyle name="Normal 2 3 5 3 4 2" xfId="2162" xr:uid="{00000000-0005-0000-0000-0000E8090000}"/>
    <cellStyle name="Normal 2 3 5 3 4 3" xfId="2163" xr:uid="{00000000-0005-0000-0000-0000E9090000}"/>
    <cellStyle name="Normal 2 3 5 3 4 3 2" xfId="2164" xr:uid="{00000000-0005-0000-0000-0000EA090000}"/>
    <cellStyle name="Normal 2 3 5 4" xfId="2165" xr:uid="{00000000-0005-0000-0000-0000EB090000}"/>
    <cellStyle name="Normal 2 3 5 4 2" xfId="2166" xr:uid="{00000000-0005-0000-0000-0000EC090000}"/>
    <cellStyle name="Normal 2 3 5 4 2 2" xfId="2167" xr:uid="{00000000-0005-0000-0000-0000ED090000}"/>
    <cellStyle name="Normal 2 3 5 4 2 2 2" xfId="2168" xr:uid="{00000000-0005-0000-0000-0000EE090000}"/>
    <cellStyle name="Normal 2 3 5 4 2 2 3" xfId="2169" xr:uid="{00000000-0005-0000-0000-0000EF090000}"/>
    <cellStyle name="Normal 2 3 5 4 2 2 3 2" xfId="2170" xr:uid="{00000000-0005-0000-0000-0000F0090000}"/>
    <cellStyle name="Normal 2 3 5 4 3" xfId="2171" xr:uid="{00000000-0005-0000-0000-0000F1090000}"/>
    <cellStyle name="Normal 2 3 5 4 3 2" xfId="2172" xr:uid="{00000000-0005-0000-0000-0000F2090000}"/>
    <cellStyle name="Normal 2 3 5 4 3 3" xfId="2173" xr:uid="{00000000-0005-0000-0000-0000F3090000}"/>
    <cellStyle name="Normal 2 3 5 4 3 3 2" xfId="2174" xr:uid="{00000000-0005-0000-0000-0000F4090000}"/>
    <cellStyle name="Normal 2 3 5 5" xfId="2175" xr:uid="{00000000-0005-0000-0000-0000F5090000}"/>
    <cellStyle name="Normal 2 3 5 5 2" xfId="2176" xr:uid="{00000000-0005-0000-0000-0000F6090000}"/>
    <cellStyle name="Normal 2 3 5 5 3" xfId="2177" xr:uid="{00000000-0005-0000-0000-0000F7090000}"/>
    <cellStyle name="Normal 2 3 5 5 3 2" xfId="2178" xr:uid="{00000000-0005-0000-0000-0000F8090000}"/>
    <cellStyle name="Normal 2 3 6" xfId="2179" xr:uid="{00000000-0005-0000-0000-0000F9090000}"/>
    <cellStyle name="Normal 2 3 6 2" xfId="2180" xr:uid="{00000000-0005-0000-0000-0000FA090000}"/>
    <cellStyle name="Normal 2 3 6 2 2" xfId="2181" xr:uid="{00000000-0005-0000-0000-0000FB090000}"/>
    <cellStyle name="Normal 2 3 6 2 2 2" xfId="2182" xr:uid="{00000000-0005-0000-0000-0000FC090000}"/>
    <cellStyle name="Normal 2 3 6 2 2 2 2" xfId="2183" xr:uid="{00000000-0005-0000-0000-0000FD090000}"/>
    <cellStyle name="Normal 2 3 6 2 2 2 3" xfId="2184" xr:uid="{00000000-0005-0000-0000-0000FE090000}"/>
    <cellStyle name="Normal 2 3 6 2 2 2 3 2" xfId="2185" xr:uid="{00000000-0005-0000-0000-0000FF090000}"/>
    <cellStyle name="Normal 2 3 6 2 3" xfId="2186" xr:uid="{00000000-0005-0000-0000-0000000A0000}"/>
    <cellStyle name="Normal 2 3 6 2 3 2" xfId="2187" xr:uid="{00000000-0005-0000-0000-0000010A0000}"/>
    <cellStyle name="Normal 2 3 6 2 3 3" xfId="2188" xr:uid="{00000000-0005-0000-0000-0000020A0000}"/>
    <cellStyle name="Normal 2 3 6 2 3 3 2" xfId="2189" xr:uid="{00000000-0005-0000-0000-0000030A0000}"/>
    <cellStyle name="Normal 2 3 6 3" xfId="2190" xr:uid="{00000000-0005-0000-0000-0000040A0000}"/>
    <cellStyle name="Normal 2 3 6 3 2" xfId="2191" xr:uid="{00000000-0005-0000-0000-0000050A0000}"/>
    <cellStyle name="Normal 2 3 6 3 2 2" xfId="2192" xr:uid="{00000000-0005-0000-0000-0000060A0000}"/>
    <cellStyle name="Normal 2 3 6 3 2 3" xfId="2193" xr:uid="{00000000-0005-0000-0000-0000070A0000}"/>
    <cellStyle name="Normal 2 3 6 3 2 3 2" xfId="2194" xr:uid="{00000000-0005-0000-0000-0000080A0000}"/>
    <cellStyle name="Normal 2 3 6 4" xfId="2195" xr:uid="{00000000-0005-0000-0000-0000090A0000}"/>
    <cellStyle name="Normal 2 3 6 4 2" xfId="2196" xr:uid="{00000000-0005-0000-0000-00000A0A0000}"/>
    <cellStyle name="Normal 2 3 6 4 3" xfId="2197" xr:uid="{00000000-0005-0000-0000-00000B0A0000}"/>
    <cellStyle name="Normal 2 3 6 4 3 2" xfId="2198" xr:uid="{00000000-0005-0000-0000-00000C0A0000}"/>
    <cellStyle name="Normal 2 3 7" xfId="2199" xr:uid="{00000000-0005-0000-0000-00000D0A0000}"/>
    <cellStyle name="Normal 2 3 7 2" xfId="2200" xr:uid="{00000000-0005-0000-0000-00000E0A0000}"/>
    <cellStyle name="Normal 2 3 7 2 2" xfId="2201" xr:uid="{00000000-0005-0000-0000-00000F0A0000}"/>
    <cellStyle name="Normal 2 3 7 2 2 2" xfId="2202" xr:uid="{00000000-0005-0000-0000-0000100A0000}"/>
    <cellStyle name="Normal 2 3 7 2 2 3" xfId="2203" xr:uid="{00000000-0005-0000-0000-0000110A0000}"/>
    <cellStyle name="Normal 2 3 7 2 2 3 2" xfId="2204" xr:uid="{00000000-0005-0000-0000-0000120A0000}"/>
    <cellStyle name="Normal 2 3 7 3" xfId="2205" xr:uid="{00000000-0005-0000-0000-0000130A0000}"/>
    <cellStyle name="Normal 2 3 7 3 2" xfId="2206" xr:uid="{00000000-0005-0000-0000-0000140A0000}"/>
    <cellStyle name="Normal 2 3 7 3 3" xfId="2207" xr:uid="{00000000-0005-0000-0000-0000150A0000}"/>
    <cellStyle name="Normal 2 3 7 3 3 2" xfId="2208" xr:uid="{00000000-0005-0000-0000-0000160A0000}"/>
    <cellStyle name="Normal 2 3 8" xfId="2209" xr:uid="{00000000-0005-0000-0000-0000170A0000}"/>
    <cellStyle name="Normal 2 3 8 2" xfId="2210" xr:uid="{00000000-0005-0000-0000-0000180A0000}"/>
    <cellStyle name="Normal 2 3 8 2 2" xfId="2211" xr:uid="{00000000-0005-0000-0000-0000190A0000}"/>
    <cellStyle name="Normal 2 3 8 2 2 2" xfId="2212" xr:uid="{00000000-0005-0000-0000-00001A0A0000}"/>
    <cellStyle name="Normal 2 3 8 2 2 3" xfId="2213" xr:uid="{00000000-0005-0000-0000-00001B0A0000}"/>
    <cellStyle name="Normal 2 3 8 2 2 3 2" xfId="2214" xr:uid="{00000000-0005-0000-0000-00001C0A0000}"/>
    <cellStyle name="Normal 2 3 8 3" xfId="2215" xr:uid="{00000000-0005-0000-0000-00001D0A0000}"/>
    <cellStyle name="Normal 2 3 8 3 2" xfId="2216" xr:uid="{00000000-0005-0000-0000-00001E0A0000}"/>
    <cellStyle name="Normal 2 3 8 3 2 2" xfId="2217" xr:uid="{00000000-0005-0000-0000-00001F0A0000}"/>
    <cellStyle name="Normal 2 3 8 3 2 3" xfId="2218" xr:uid="{00000000-0005-0000-0000-0000200A0000}"/>
    <cellStyle name="Normal 2 3 8 3 2 3 2" xfId="2219" xr:uid="{00000000-0005-0000-0000-0000210A0000}"/>
    <cellStyle name="Normal 2 3 8 4" xfId="2220" xr:uid="{00000000-0005-0000-0000-0000220A0000}"/>
    <cellStyle name="Normal 2 3 8 4 2" xfId="2221" xr:uid="{00000000-0005-0000-0000-0000230A0000}"/>
    <cellStyle name="Normal 2 3 8 4 3" xfId="2222" xr:uid="{00000000-0005-0000-0000-0000240A0000}"/>
    <cellStyle name="Normal 2 3 8 4 3 2" xfId="2223" xr:uid="{00000000-0005-0000-0000-0000250A0000}"/>
    <cellStyle name="Normal 2 3 9" xfId="2224" xr:uid="{00000000-0005-0000-0000-0000260A0000}"/>
    <cellStyle name="Normal 2 3 9 2" xfId="2225" xr:uid="{00000000-0005-0000-0000-0000270A0000}"/>
    <cellStyle name="Normal 2 3 9 2 2" xfId="2226" xr:uid="{00000000-0005-0000-0000-0000280A0000}"/>
    <cellStyle name="Normal 2 3 9 2 3" xfId="2227" xr:uid="{00000000-0005-0000-0000-0000290A0000}"/>
    <cellStyle name="Normal 2 3 9 2 3 2" xfId="2228" xr:uid="{00000000-0005-0000-0000-00002A0A0000}"/>
    <cellStyle name="Normal 2 4" xfId="886" xr:uid="{00000000-0005-0000-0000-00004D020000}"/>
    <cellStyle name="Normal 2 4 10" xfId="4762" xr:uid="{00000000-0005-0000-0000-00002C0A0000}"/>
    <cellStyle name="Normal 2 4 11" xfId="2229" xr:uid="{00000000-0005-0000-0000-00002B0A0000}"/>
    <cellStyle name="Normal 2 4 2" xfId="3196" xr:uid="{00000000-0005-0000-0000-00002D0A0000}"/>
    <cellStyle name="Normal 2 4 2 10" xfId="20042" xr:uid="{062EBAEE-8F6B-4C8F-B874-38D2D9819A6C}"/>
    <cellStyle name="Normal 2 4 2 2" xfId="3421" xr:uid="{00000000-0005-0000-0000-00002E0A0000}"/>
    <cellStyle name="Normal 2 4 2 2 2" xfId="3634" xr:uid="{00000000-0005-0000-0000-00002F0A0000}"/>
    <cellStyle name="Normal 2 4 2 2 2 2" xfId="4231" xr:uid="{00000000-0005-0000-0000-0000300A0000}"/>
    <cellStyle name="Normal 2 4 2 2 2 2 2" xfId="4525" xr:uid="{00000000-0005-0000-0000-0000310A0000}"/>
    <cellStyle name="Normal 2 4 2 2 2 2 3" xfId="4743" xr:uid="{00000000-0005-0000-0000-0000320A0000}"/>
    <cellStyle name="Normal 2 4 2 2 2 2 4" xfId="4961" xr:uid="{00000000-0005-0000-0000-0000330A0000}"/>
    <cellStyle name="Normal 2 4 2 2 2 3" xfId="4397" xr:uid="{00000000-0005-0000-0000-0000340A0000}"/>
    <cellStyle name="Normal 2 4 2 2 2 4" xfId="4615" xr:uid="{00000000-0005-0000-0000-0000350A0000}"/>
    <cellStyle name="Normal 2 4 2 2 2 5" xfId="4833" xr:uid="{00000000-0005-0000-0000-0000360A0000}"/>
    <cellStyle name="Normal 2 4 2 2 3" xfId="3829" xr:uid="{00000000-0005-0000-0000-0000370A0000}"/>
    <cellStyle name="Normal 2 4 2 2 3 2" xfId="4433" xr:uid="{00000000-0005-0000-0000-0000380A0000}"/>
    <cellStyle name="Normal 2 4 2 2 3 3" xfId="4651" xr:uid="{00000000-0005-0000-0000-0000390A0000}"/>
    <cellStyle name="Normal 2 4 2 2 3 4" xfId="4869" xr:uid="{00000000-0005-0000-0000-00003A0A0000}"/>
    <cellStyle name="Normal 2 4 2 2 4" xfId="4026" xr:uid="{00000000-0005-0000-0000-00003B0A0000}"/>
    <cellStyle name="Normal 2 4 2 2 4 2" xfId="4475" xr:uid="{00000000-0005-0000-0000-00003C0A0000}"/>
    <cellStyle name="Normal 2 4 2 2 4 3" xfId="4693" xr:uid="{00000000-0005-0000-0000-00003D0A0000}"/>
    <cellStyle name="Normal 2 4 2 2 4 4" xfId="4911" xr:uid="{00000000-0005-0000-0000-00003E0A0000}"/>
    <cellStyle name="Normal 2 4 2 2 5" xfId="4347" xr:uid="{00000000-0005-0000-0000-00003F0A0000}"/>
    <cellStyle name="Normal 2 4 2 2 6" xfId="4565" xr:uid="{00000000-0005-0000-0000-0000400A0000}"/>
    <cellStyle name="Normal 2 4 2 2 7" xfId="4783" xr:uid="{00000000-0005-0000-0000-0000410A0000}"/>
    <cellStyle name="Normal 2 4 2 2 8" xfId="20078" xr:uid="{549E3B0F-76D8-4A63-9666-65EB0C825FEF}"/>
    <cellStyle name="Normal 2 4 2 3" xfId="3437" xr:uid="{00000000-0005-0000-0000-0000420A0000}"/>
    <cellStyle name="Normal 2 4 2 3 2" xfId="3635" xr:uid="{00000000-0005-0000-0000-0000430A0000}"/>
    <cellStyle name="Normal 2 4 2 3 2 2" xfId="4232" xr:uid="{00000000-0005-0000-0000-0000440A0000}"/>
    <cellStyle name="Normal 2 4 2 3 2 2 2" xfId="4526" xr:uid="{00000000-0005-0000-0000-0000450A0000}"/>
    <cellStyle name="Normal 2 4 2 3 2 2 3" xfId="4744" xr:uid="{00000000-0005-0000-0000-0000460A0000}"/>
    <cellStyle name="Normal 2 4 2 3 2 2 4" xfId="4962" xr:uid="{00000000-0005-0000-0000-0000470A0000}"/>
    <cellStyle name="Normal 2 4 2 3 2 3" xfId="4398" xr:uid="{00000000-0005-0000-0000-0000480A0000}"/>
    <cellStyle name="Normal 2 4 2 3 2 4" xfId="4616" xr:uid="{00000000-0005-0000-0000-0000490A0000}"/>
    <cellStyle name="Normal 2 4 2 3 2 5" xfId="4834" xr:uid="{00000000-0005-0000-0000-00004A0A0000}"/>
    <cellStyle name="Normal 2 4 2 3 3" xfId="3842" xr:uid="{00000000-0005-0000-0000-00004B0A0000}"/>
    <cellStyle name="Normal 2 4 2 3 3 2" xfId="4446" xr:uid="{00000000-0005-0000-0000-00004C0A0000}"/>
    <cellStyle name="Normal 2 4 2 3 3 3" xfId="4664" xr:uid="{00000000-0005-0000-0000-00004D0A0000}"/>
    <cellStyle name="Normal 2 4 2 3 3 4" xfId="4882" xr:uid="{00000000-0005-0000-0000-00004E0A0000}"/>
    <cellStyle name="Normal 2 4 2 3 4" xfId="4039" xr:uid="{00000000-0005-0000-0000-00004F0A0000}"/>
    <cellStyle name="Normal 2 4 2 3 4 2" xfId="4488" xr:uid="{00000000-0005-0000-0000-0000500A0000}"/>
    <cellStyle name="Normal 2 4 2 3 4 3" xfId="4706" xr:uid="{00000000-0005-0000-0000-0000510A0000}"/>
    <cellStyle name="Normal 2 4 2 3 4 4" xfId="4924" xr:uid="{00000000-0005-0000-0000-0000520A0000}"/>
    <cellStyle name="Normal 2 4 2 3 5" xfId="4360" xr:uid="{00000000-0005-0000-0000-0000530A0000}"/>
    <cellStyle name="Normal 2 4 2 3 6" xfId="4578" xr:uid="{00000000-0005-0000-0000-0000540A0000}"/>
    <cellStyle name="Normal 2 4 2 3 7" xfId="4796" xr:uid="{00000000-0005-0000-0000-0000550A0000}"/>
    <cellStyle name="Normal 2 4 2 4" xfId="3633" xr:uid="{00000000-0005-0000-0000-0000560A0000}"/>
    <cellStyle name="Normal 2 4 2 4 2" xfId="4230" xr:uid="{00000000-0005-0000-0000-0000570A0000}"/>
    <cellStyle name="Normal 2 4 2 4 2 2" xfId="4524" xr:uid="{00000000-0005-0000-0000-0000580A0000}"/>
    <cellStyle name="Normal 2 4 2 4 2 3" xfId="4742" xr:uid="{00000000-0005-0000-0000-0000590A0000}"/>
    <cellStyle name="Normal 2 4 2 4 2 4" xfId="4960" xr:uid="{00000000-0005-0000-0000-00005A0A0000}"/>
    <cellStyle name="Normal 2 4 2 4 3" xfId="4396" xr:uid="{00000000-0005-0000-0000-00005B0A0000}"/>
    <cellStyle name="Normal 2 4 2 4 4" xfId="4614" xr:uid="{00000000-0005-0000-0000-00005C0A0000}"/>
    <cellStyle name="Normal 2 4 2 4 5" xfId="4832" xr:uid="{00000000-0005-0000-0000-00005D0A0000}"/>
    <cellStyle name="Normal 2 4 2 5" xfId="3758" xr:uid="{00000000-0005-0000-0000-00005E0A0000}"/>
    <cellStyle name="Normal 2 4 2 5 2" xfId="4419" xr:uid="{00000000-0005-0000-0000-00005F0A0000}"/>
    <cellStyle name="Normal 2 4 2 5 3" xfId="4637" xr:uid="{00000000-0005-0000-0000-0000600A0000}"/>
    <cellStyle name="Normal 2 4 2 5 4" xfId="4855" xr:uid="{00000000-0005-0000-0000-0000610A0000}"/>
    <cellStyle name="Normal 2 4 2 6" xfId="3935" xr:uid="{00000000-0005-0000-0000-0000620A0000}"/>
    <cellStyle name="Normal 2 4 2 6 2" xfId="4461" xr:uid="{00000000-0005-0000-0000-0000630A0000}"/>
    <cellStyle name="Normal 2 4 2 6 3" xfId="4679" xr:uid="{00000000-0005-0000-0000-0000640A0000}"/>
    <cellStyle name="Normal 2 4 2 6 4" xfId="4897" xr:uid="{00000000-0005-0000-0000-0000650A0000}"/>
    <cellStyle name="Normal 2 4 2 7" xfId="4333" xr:uid="{00000000-0005-0000-0000-0000660A0000}"/>
    <cellStyle name="Normal 2 4 2 8" xfId="4551" xr:uid="{00000000-0005-0000-0000-0000670A0000}"/>
    <cellStyle name="Normal 2 4 2 9" xfId="4769" xr:uid="{00000000-0005-0000-0000-0000680A0000}"/>
    <cellStyle name="Normal 2 4 3" xfId="3377" xr:uid="{00000000-0005-0000-0000-0000690A0000}"/>
    <cellStyle name="Normal 2 4 3 2" xfId="3636" xr:uid="{00000000-0005-0000-0000-00006A0A0000}"/>
    <cellStyle name="Normal 2 4 3 2 2" xfId="4233" xr:uid="{00000000-0005-0000-0000-00006B0A0000}"/>
    <cellStyle name="Normal 2 4 3 2 2 2" xfId="4527" xr:uid="{00000000-0005-0000-0000-00006C0A0000}"/>
    <cellStyle name="Normal 2 4 3 2 2 3" xfId="4745" xr:uid="{00000000-0005-0000-0000-00006D0A0000}"/>
    <cellStyle name="Normal 2 4 3 2 2 4" xfId="4963" xr:uid="{00000000-0005-0000-0000-00006E0A0000}"/>
    <cellStyle name="Normal 2 4 3 2 3" xfId="4399" xr:uid="{00000000-0005-0000-0000-00006F0A0000}"/>
    <cellStyle name="Normal 2 4 3 2 4" xfId="4617" xr:uid="{00000000-0005-0000-0000-0000700A0000}"/>
    <cellStyle name="Normal 2 4 3 2 5" xfId="4835" xr:uid="{00000000-0005-0000-0000-0000710A0000}"/>
    <cellStyle name="Normal 2 4 3 2 6" xfId="20079" xr:uid="{DEC8ECA8-3BC2-4608-A913-1BCD405E924C}"/>
    <cellStyle name="Normal 2 4 3 3" xfId="3805" xr:uid="{00000000-0005-0000-0000-0000720A0000}"/>
    <cellStyle name="Normal 2 4 3 3 2" xfId="4426" xr:uid="{00000000-0005-0000-0000-0000730A0000}"/>
    <cellStyle name="Normal 2 4 3 3 3" xfId="4644" xr:uid="{00000000-0005-0000-0000-0000740A0000}"/>
    <cellStyle name="Normal 2 4 3 3 4" xfId="4862" xr:uid="{00000000-0005-0000-0000-0000750A0000}"/>
    <cellStyle name="Normal 2 4 3 4" xfId="3982" xr:uid="{00000000-0005-0000-0000-0000760A0000}"/>
    <cellStyle name="Normal 2 4 3 4 2" xfId="4468" xr:uid="{00000000-0005-0000-0000-0000770A0000}"/>
    <cellStyle name="Normal 2 4 3 4 3" xfId="4686" xr:uid="{00000000-0005-0000-0000-0000780A0000}"/>
    <cellStyle name="Normal 2 4 3 4 4" xfId="4904" xr:uid="{00000000-0005-0000-0000-0000790A0000}"/>
    <cellStyle name="Normal 2 4 3 5" xfId="4340" xr:uid="{00000000-0005-0000-0000-00007A0A0000}"/>
    <cellStyle name="Normal 2 4 3 6" xfId="4558" xr:uid="{00000000-0005-0000-0000-00007B0A0000}"/>
    <cellStyle name="Normal 2 4 3 7" xfId="4776" xr:uid="{00000000-0005-0000-0000-00007C0A0000}"/>
    <cellStyle name="Normal 2 4 3 8" xfId="20057" xr:uid="{CD68C46A-2A93-403A-A2F8-C9BF39265917}"/>
    <cellStyle name="Normal 2 4 4" xfId="3436" xr:uid="{00000000-0005-0000-0000-00007D0A0000}"/>
    <cellStyle name="Normal 2 4 4 2" xfId="3637" xr:uid="{00000000-0005-0000-0000-00007E0A0000}"/>
    <cellStyle name="Normal 2 4 4 2 2" xfId="4234" xr:uid="{00000000-0005-0000-0000-00007F0A0000}"/>
    <cellStyle name="Normal 2 4 4 2 2 2" xfId="4528" xr:uid="{00000000-0005-0000-0000-0000800A0000}"/>
    <cellStyle name="Normal 2 4 4 2 2 3" xfId="4746" xr:uid="{00000000-0005-0000-0000-0000810A0000}"/>
    <cellStyle name="Normal 2 4 4 2 2 4" xfId="4964" xr:uid="{00000000-0005-0000-0000-0000820A0000}"/>
    <cellStyle name="Normal 2 4 4 2 3" xfId="4400" xr:uid="{00000000-0005-0000-0000-0000830A0000}"/>
    <cellStyle name="Normal 2 4 4 2 4" xfId="4618" xr:uid="{00000000-0005-0000-0000-0000840A0000}"/>
    <cellStyle name="Normal 2 4 4 2 5" xfId="4836" xr:uid="{00000000-0005-0000-0000-0000850A0000}"/>
    <cellStyle name="Normal 2 4 4 3" xfId="3841" xr:uid="{00000000-0005-0000-0000-0000860A0000}"/>
    <cellStyle name="Normal 2 4 4 3 2" xfId="4445" xr:uid="{00000000-0005-0000-0000-0000870A0000}"/>
    <cellStyle name="Normal 2 4 4 3 3" xfId="4663" xr:uid="{00000000-0005-0000-0000-0000880A0000}"/>
    <cellStyle name="Normal 2 4 4 3 4" xfId="4881" xr:uid="{00000000-0005-0000-0000-0000890A0000}"/>
    <cellStyle name="Normal 2 4 4 4" xfId="4038" xr:uid="{00000000-0005-0000-0000-00008A0A0000}"/>
    <cellStyle name="Normal 2 4 4 4 2" xfId="4487" xr:uid="{00000000-0005-0000-0000-00008B0A0000}"/>
    <cellStyle name="Normal 2 4 4 4 3" xfId="4705" xr:uid="{00000000-0005-0000-0000-00008C0A0000}"/>
    <cellStyle name="Normal 2 4 4 4 4" xfId="4923" xr:uid="{00000000-0005-0000-0000-00008D0A0000}"/>
    <cellStyle name="Normal 2 4 4 5" xfId="4359" xr:uid="{00000000-0005-0000-0000-00008E0A0000}"/>
    <cellStyle name="Normal 2 4 4 6" xfId="4577" xr:uid="{00000000-0005-0000-0000-00008F0A0000}"/>
    <cellStyle name="Normal 2 4 4 7" xfId="4795" xr:uid="{00000000-0005-0000-0000-0000900A0000}"/>
    <cellStyle name="Normal 2 4 5" xfId="3632" xr:uid="{00000000-0005-0000-0000-0000910A0000}"/>
    <cellStyle name="Normal 2 4 5 2" xfId="4229" xr:uid="{00000000-0005-0000-0000-0000920A0000}"/>
    <cellStyle name="Normal 2 4 5 2 2" xfId="4523" xr:uid="{00000000-0005-0000-0000-0000930A0000}"/>
    <cellStyle name="Normal 2 4 5 2 3" xfId="4741" xr:uid="{00000000-0005-0000-0000-0000940A0000}"/>
    <cellStyle name="Normal 2 4 5 2 4" xfId="4959" xr:uid="{00000000-0005-0000-0000-0000950A0000}"/>
    <cellStyle name="Normal 2 4 5 3" xfId="4395" xr:uid="{00000000-0005-0000-0000-0000960A0000}"/>
    <cellStyle name="Normal 2 4 5 4" xfId="4613" xr:uid="{00000000-0005-0000-0000-0000970A0000}"/>
    <cellStyle name="Normal 2 4 5 5" xfId="4831" xr:uid="{00000000-0005-0000-0000-0000980A0000}"/>
    <cellStyle name="Normal 2 4 6" xfId="3733" xr:uid="{00000000-0005-0000-0000-0000990A0000}"/>
    <cellStyle name="Normal 2 4 6 2" xfId="4412" xr:uid="{00000000-0005-0000-0000-00009A0A0000}"/>
    <cellStyle name="Normal 2 4 6 3" xfId="4630" xr:uid="{00000000-0005-0000-0000-00009B0A0000}"/>
    <cellStyle name="Normal 2 4 6 4" xfId="4848" xr:uid="{00000000-0005-0000-0000-00009C0A0000}"/>
    <cellStyle name="Normal 2 4 7" xfId="3890" xr:uid="{00000000-0005-0000-0000-00009D0A0000}"/>
    <cellStyle name="Normal 2 4 7 2" xfId="4454" xr:uid="{00000000-0005-0000-0000-00009E0A0000}"/>
    <cellStyle name="Normal 2 4 7 3" xfId="4672" xr:uid="{00000000-0005-0000-0000-00009F0A0000}"/>
    <cellStyle name="Normal 2 4 7 4" xfId="4890" xr:uid="{00000000-0005-0000-0000-0000A00A0000}"/>
    <cellStyle name="Normal 2 4 8" xfId="4326" xr:uid="{00000000-0005-0000-0000-0000A10A0000}"/>
    <cellStyle name="Normal 2 4 9" xfId="4544" xr:uid="{00000000-0005-0000-0000-0000A20A0000}"/>
    <cellStyle name="Normal 2 5" xfId="1067" xr:uid="{00000000-0005-0000-0000-00004E020000}"/>
    <cellStyle name="Normal 2 5 2" xfId="1311" xr:uid="{00000000-0005-0000-0000-00004F020000}"/>
    <cellStyle name="Normal 2 5 2 2" xfId="3198" xr:uid="{00000000-0005-0000-0000-0000A40A0000}"/>
    <cellStyle name="Normal 2 5 3" xfId="3197" xr:uid="{00000000-0005-0000-0000-0000A30A0000}"/>
    <cellStyle name="Normal 2 5 4" xfId="20040" xr:uid="{0F30FC56-00D7-4191-A3EE-7DCE16C8B6A5}"/>
    <cellStyle name="Normal 2 6" xfId="3199" xr:uid="{00000000-0005-0000-0000-0000A50A0000}"/>
    <cellStyle name="Normal 2 6 2" xfId="3200" xr:uid="{00000000-0005-0000-0000-0000A60A0000}"/>
    <cellStyle name="Normal 2 7" xfId="3201" xr:uid="{00000000-0005-0000-0000-0000A70A0000}"/>
    <cellStyle name="Normal 2 7 2" xfId="3202" xr:uid="{00000000-0005-0000-0000-0000A80A0000}"/>
    <cellStyle name="Normal 2 8" xfId="3203" xr:uid="{00000000-0005-0000-0000-0000A90A0000}"/>
    <cellStyle name="Normal 2 8 2" xfId="3204" xr:uid="{00000000-0005-0000-0000-0000AA0A0000}"/>
    <cellStyle name="Normal 2 9" xfId="3205" xr:uid="{00000000-0005-0000-0000-0000AB0A0000}"/>
    <cellStyle name="Normal 2 9 2" xfId="3206" xr:uid="{00000000-0005-0000-0000-0000AC0A0000}"/>
    <cellStyle name="Normal 20" xfId="326" xr:uid="{00000000-0005-0000-0000-000050020000}"/>
    <cellStyle name="Normal 20 2" xfId="2230" xr:uid="{00000000-0005-0000-0000-0000AE0A0000}"/>
    <cellStyle name="Normal 20 2 2" xfId="2231" xr:uid="{00000000-0005-0000-0000-0000AF0A0000}"/>
    <cellStyle name="Normal 20 2 2 2" xfId="2232" xr:uid="{00000000-0005-0000-0000-0000B00A0000}"/>
    <cellStyle name="Normal 20 2 2 3" xfId="2233" xr:uid="{00000000-0005-0000-0000-0000B10A0000}"/>
    <cellStyle name="Normal 20 2 2 3 2" xfId="2234" xr:uid="{00000000-0005-0000-0000-0000B20A0000}"/>
    <cellStyle name="Normal 20 3" xfId="2235" xr:uid="{00000000-0005-0000-0000-0000B30A0000}"/>
    <cellStyle name="Normal 20 3 2" xfId="2236" xr:uid="{00000000-0005-0000-0000-0000B40A0000}"/>
    <cellStyle name="Normal 20 3 3" xfId="2237" xr:uid="{00000000-0005-0000-0000-0000B50A0000}"/>
    <cellStyle name="Normal 20 3 3 2" xfId="2238" xr:uid="{00000000-0005-0000-0000-0000B60A0000}"/>
    <cellStyle name="Normal 200" xfId="993" xr:uid="{00000000-0005-0000-0000-000051020000}"/>
    <cellStyle name="Normal 201" xfId="997" xr:uid="{00000000-0005-0000-0000-000052020000}"/>
    <cellStyle name="Normal 202" xfId="998" xr:uid="{00000000-0005-0000-0000-000053020000}"/>
    <cellStyle name="Normal 203" xfId="1001" xr:uid="{00000000-0005-0000-0000-000054020000}"/>
    <cellStyle name="Normal 204" xfId="1003" xr:uid="{00000000-0005-0000-0000-000055020000}"/>
    <cellStyle name="Normal 205" xfId="1004" xr:uid="{00000000-0005-0000-0000-000056020000}"/>
    <cellStyle name="Normal 206" xfId="1007" xr:uid="{00000000-0005-0000-0000-000057020000}"/>
    <cellStyle name="Normal 207" xfId="1009" xr:uid="{00000000-0005-0000-0000-000058020000}"/>
    <cellStyle name="Normal 208" xfId="1011" xr:uid="{00000000-0005-0000-0000-000059020000}"/>
    <cellStyle name="Normal 209" xfId="1012" xr:uid="{00000000-0005-0000-0000-00005A020000}"/>
    <cellStyle name="Normal 21" xfId="359" xr:uid="{00000000-0005-0000-0000-00005B020000}"/>
    <cellStyle name="Normal 21 2" xfId="2239" xr:uid="{00000000-0005-0000-0000-0000B80A0000}"/>
    <cellStyle name="Normal 21 2 2" xfId="2240" xr:uid="{00000000-0005-0000-0000-0000B90A0000}"/>
    <cellStyle name="Normal 21 2 2 2" xfId="2241" xr:uid="{00000000-0005-0000-0000-0000BA0A0000}"/>
    <cellStyle name="Normal 21 2 2 3" xfId="2242" xr:uid="{00000000-0005-0000-0000-0000BB0A0000}"/>
    <cellStyle name="Normal 21 2 2 3 2" xfId="2243" xr:uid="{00000000-0005-0000-0000-0000BC0A0000}"/>
    <cellStyle name="Normal 21 3" xfId="2244" xr:uid="{00000000-0005-0000-0000-0000BD0A0000}"/>
    <cellStyle name="Normal 21 3 2" xfId="2245" xr:uid="{00000000-0005-0000-0000-0000BE0A0000}"/>
    <cellStyle name="Normal 21 3 3" xfId="2246" xr:uid="{00000000-0005-0000-0000-0000BF0A0000}"/>
    <cellStyle name="Normal 21 3 3 2" xfId="2247" xr:uid="{00000000-0005-0000-0000-0000C00A0000}"/>
    <cellStyle name="Normal 210" xfId="1014" xr:uid="{00000000-0005-0000-0000-00005C020000}"/>
    <cellStyle name="Normal 211" xfId="1015" xr:uid="{00000000-0005-0000-0000-00005D020000}"/>
    <cellStyle name="Normal 212" xfId="1016" xr:uid="{00000000-0005-0000-0000-00005E020000}"/>
    <cellStyle name="Normal 213" xfId="1021" xr:uid="{00000000-0005-0000-0000-00005F020000}"/>
    <cellStyle name="Normal 214" xfId="1022" xr:uid="{00000000-0005-0000-0000-000060020000}"/>
    <cellStyle name="Normal 215" xfId="1025" xr:uid="{00000000-0005-0000-0000-000061020000}"/>
    <cellStyle name="Normal 216" xfId="1027" xr:uid="{00000000-0005-0000-0000-000062020000}"/>
    <cellStyle name="Normal 217" xfId="1029" xr:uid="{00000000-0005-0000-0000-000063020000}"/>
    <cellStyle name="Normal 218" xfId="1031" xr:uid="{00000000-0005-0000-0000-000064020000}"/>
    <cellStyle name="Normal 219" xfId="1033" xr:uid="{00000000-0005-0000-0000-000065020000}"/>
    <cellStyle name="Normal 22" xfId="471" xr:uid="{00000000-0005-0000-0000-000066020000}"/>
    <cellStyle name="Normal 22 2" xfId="2248" xr:uid="{00000000-0005-0000-0000-0000C20A0000}"/>
    <cellStyle name="Normal 22 2 2" xfId="2249" xr:uid="{00000000-0005-0000-0000-0000C30A0000}"/>
    <cellStyle name="Normal 22 2 2 2" xfId="2250" xr:uid="{00000000-0005-0000-0000-0000C40A0000}"/>
    <cellStyle name="Normal 22 2 2 3" xfId="2251" xr:uid="{00000000-0005-0000-0000-0000C50A0000}"/>
    <cellStyle name="Normal 22 2 2 3 2" xfId="2252" xr:uid="{00000000-0005-0000-0000-0000C60A0000}"/>
    <cellStyle name="Normal 22 3" xfId="2253" xr:uid="{00000000-0005-0000-0000-0000C70A0000}"/>
    <cellStyle name="Normal 22 3 2" xfId="2254" xr:uid="{00000000-0005-0000-0000-0000C80A0000}"/>
    <cellStyle name="Normal 22 3 3" xfId="2255" xr:uid="{00000000-0005-0000-0000-0000C90A0000}"/>
    <cellStyle name="Normal 22 3 3 2" xfId="2256" xr:uid="{00000000-0005-0000-0000-0000CA0A0000}"/>
    <cellStyle name="Normal 220" xfId="1035" xr:uid="{00000000-0005-0000-0000-000067020000}"/>
    <cellStyle name="Normal 221" xfId="1037" xr:uid="{00000000-0005-0000-0000-000068020000}"/>
    <cellStyle name="Normal 222" xfId="1034" xr:uid="{00000000-0005-0000-0000-000069020000}"/>
    <cellStyle name="Normal 223" xfId="1041" xr:uid="{00000000-0005-0000-0000-00006A020000}"/>
    <cellStyle name="Normal 224" xfId="1036" xr:uid="{00000000-0005-0000-0000-00006B020000}"/>
    <cellStyle name="Normal 225" xfId="1045" xr:uid="{00000000-0005-0000-0000-00006C020000}"/>
    <cellStyle name="Normal 226" xfId="1047" xr:uid="{00000000-0005-0000-0000-00006D020000}"/>
    <cellStyle name="Normal 227" xfId="1048" xr:uid="{00000000-0005-0000-0000-00006E020000}"/>
    <cellStyle name="Normal 228" xfId="1049" xr:uid="{00000000-0005-0000-0000-00006F020000}"/>
    <cellStyle name="Normal 229" xfId="1050" xr:uid="{00000000-0005-0000-0000-000070020000}"/>
    <cellStyle name="Normal 23" xfId="502" xr:uid="{00000000-0005-0000-0000-000071020000}"/>
    <cellStyle name="Normal 23 2" xfId="2257" xr:uid="{00000000-0005-0000-0000-0000CC0A0000}"/>
    <cellStyle name="Normal 23 2 2" xfId="2258" xr:uid="{00000000-0005-0000-0000-0000CD0A0000}"/>
    <cellStyle name="Normal 23 2 2 2" xfId="2259" xr:uid="{00000000-0005-0000-0000-0000CE0A0000}"/>
    <cellStyle name="Normal 23 2 2 3" xfId="2260" xr:uid="{00000000-0005-0000-0000-0000CF0A0000}"/>
    <cellStyle name="Normal 23 2 2 3 2" xfId="2261" xr:uid="{00000000-0005-0000-0000-0000D00A0000}"/>
    <cellStyle name="Normal 23 3" xfId="2262" xr:uid="{00000000-0005-0000-0000-0000D10A0000}"/>
    <cellStyle name="Normal 23 3 2" xfId="2263" xr:uid="{00000000-0005-0000-0000-0000D20A0000}"/>
    <cellStyle name="Normal 23 3 3" xfId="2264" xr:uid="{00000000-0005-0000-0000-0000D30A0000}"/>
    <cellStyle name="Normal 23 3 3 2" xfId="2265" xr:uid="{00000000-0005-0000-0000-0000D40A0000}"/>
    <cellStyle name="Normal 230" xfId="1051" xr:uid="{00000000-0005-0000-0000-000072020000}"/>
    <cellStyle name="Normal 231" xfId="1057" xr:uid="{00000000-0005-0000-0000-000073020000}"/>
    <cellStyle name="Normal 232" xfId="1059" xr:uid="{00000000-0005-0000-0000-000074020000}"/>
    <cellStyle name="Normal 233" xfId="1060" xr:uid="{00000000-0005-0000-0000-000075020000}"/>
    <cellStyle name="Normal 234" xfId="1061" xr:uid="{00000000-0005-0000-0000-000076020000}"/>
    <cellStyle name="Normal 235" xfId="1063" xr:uid="{00000000-0005-0000-0000-000077020000}"/>
    <cellStyle name="Normal 236" xfId="1072" xr:uid="{00000000-0005-0000-0000-000078020000}"/>
    <cellStyle name="Normal 237" xfId="1073" xr:uid="{00000000-0005-0000-0000-000079020000}"/>
    <cellStyle name="Normal 238" xfId="1069" xr:uid="{00000000-0005-0000-0000-00007A020000}"/>
    <cellStyle name="Normal 239" xfId="1075" xr:uid="{00000000-0005-0000-0000-00007B020000}"/>
    <cellStyle name="Normal 239 2" xfId="3207" xr:uid="{00000000-0005-0000-0000-0000D60A0000}"/>
    <cellStyle name="Normal 24" xfId="503" xr:uid="{00000000-0005-0000-0000-00007C020000}"/>
    <cellStyle name="Normal 24 2" xfId="2267" xr:uid="{00000000-0005-0000-0000-0000D80A0000}"/>
    <cellStyle name="Normal 24 2 2" xfId="2268" xr:uid="{00000000-0005-0000-0000-0000D90A0000}"/>
    <cellStyle name="Normal 24 2 2 2" xfId="2269" xr:uid="{00000000-0005-0000-0000-0000DA0A0000}"/>
    <cellStyle name="Normal 24 2 2 3" xfId="2270" xr:uid="{00000000-0005-0000-0000-0000DB0A0000}"/>
    <cellStyle name="Normal 24 2 2 3 2" xfId="2271" xr:uid="{00000000-0005-0000-0000-0000DC0A0000}"/>
    <cellStyle name="Normal 24 3" xfId="2272" xr:uid="{00000000-0005-0000-0000-0000DD0A0000}"/>
    <cellStyle name="Normal 24 3 2" xfId="2273" xr:uid="{00000000-0005-0000-0000-0000DE0A0000}"/>
    <cellStyle name="Normal 24 3 3" xfId="2274" xr:uid="{00000000-0005-0000-0000-0000DF0A0000}"/>
    <cellStyle name="Normal 24 3 3 2" xfId="2275" xr:uid="{00000000-0005-0000-0000-0000E00A0000}"/>
    <cellStyle name="Normal 24 4" xfId="2276" xr:uid="{00000000-0005-0000-0000-0000E10A0000}"/>
    <cellStyle name="Normal 24 5" xfId="3132" xr:uid="{00000000-0005-0000-0000-0000E20A0000}"/>
    <cellStyle name="Normal 24 6" xfId="2266" xr:uid="{00000000-0005-0000-0000-0000D70A0000}"/>
    <cellStyle name="Normal 240" xfId="1078" xr:uid="{00000000-0005-0000-0000-00007D020000}"/>
    <cellStyle name="Normal 241" xfId="1079" xr:uid="{00000000-0005-0000-0000-00007E020000}"/>
    <cellStyle name="Normal 242" xfId="1084" xr:uid="{00000000-0005-0000-0000-00007F020000}"/>
    <cellStyle name="Normal 243" xfId="1085" xr:uid="{00000000-0005-0000-0000-000080020000}"/>
    <cellStyle name="Normal 244" xfId="1086" xr:uid="{00000000-0005-0000-0000-000081020000}"/>
    <cellStyle name="Normal 245" xfId="1087" xr:uid="{00000000-0005-0000-0000-000082020000}"/>
    <cellStyle name="Normal 246" xfId="1091" xr:uid="{00000000-0005-0000-0000-000083020000}"/>
    <cellStyle name="Normal 247" xfId="1092" xr:uid="{00000000-0005-0000-0000-000084020000}"/>
    <cellStyle name="Normal 248" xfId="1093" xr:uid="{00000000-0005-0000-0000-000085020000}"/>
    <cellStyle name="Normal 249" xfId="1097" xr:uid="{00000000-0005-0000-0000-000086020000}"/>
    <cellStyle name="Normal 25" xfId="504" xr:uid="{00000000-0005-0000-0000-000087020000}"/>
    <cellStyle name="Normal 25 2" xfId="2278" xr:uid="{00000000-0005-0000-0000-0000E40A0000}"/>
    <cellStyle name="Normal 25 2 2" xfId="2279" xr:uid="{00000000-0005-0000-0000-0000E50A0000}"/>
    <cellStyle name="Normal 25 2 2 2" xfId="2280" xr:uid="{00000000-0005-0000-0000-0000E60A0000}"/>
    <cellStyle name="Normal 25 2 2 3" xfId="2281" xr:uid="{00000000-0005-0000-0000-0000E70A0000}"/>
    <cellStyle name="Normal 25 2 2 3 2" xfId="2282" xr:uid="{00000000-0005-0000-0000-0000E80A0000}"/>
    <cellStyle name="Normal 25 3" xfId="2283" xr:uid="{00000000-0005-0000-0000-0000E90A0000}"/>
    <cellStyle name="Normal 25 3 2" xfId="2284" xr:uid="{00000000-0005-0000-0000-0000EA0A0000}"/>
    <cellStyle name="Normal 25 3 3" xfId="2285" xr:uid="{00000000-0005-0000-0000-0000EB0A0000}"/>
    <cellStyle name="Normal 25 3 3 2" xfId="2286" xr:uid="{00000000-0005-0000-0000-0000EC0A0000}"/>
    <cellStyle name="Normal 25 4" xfId="2277" xr:uid="{00000000-0005-0000-0000-0000E30A0000}"/>
    <cellStyle name="Normal 250" xfId="1098" xr:uid="{00000000-0005-0000-0000-000088020000}"/>
    <cellStyle name="Normal 251" xfId="1099" xr:uid="{00000000-0005-0000-0000-000089020000}"/>
    <cellStyle name="Normal 252" xfId="1106" xr:uid="{00000000-0005-0000-0000-00008A020000}"/>
    <cellStyle name="Normal 253" xfId="1107" xr:uid="{00000000-0005-0000-0000-00008B020000}"/>
    <cellStyle name="Normal 254" xfId="1108" xr:uid="{00000000-0005-0000-0000-00008C020000}"/>
    <cellStyle name="Normal 255" xfId="1109" xr:uid="{00000000-0005-0000-0000-00008D020000}"/>
    <cellStyle name="Normal 256" xfId="1110" xr:uid="{00000000-0005-0000-0000-00008E020000}"/>
    <cellStyle name="Normal 257" xfId="1111" xr:uid="{00000000-0005-0000-0000-00008F020000}"/>
    <cellStyle name="Normal 258" xfId="1115" xr:uid="{00000000-0005-0000-0000-000090020000}"/>
    <cellStyle name="Normal 259" xfId="1114" xr:uid="{00000000-0005-0000-0000-000091020000}"/>
    <cellStyle name="Normal 26" xfId="505" xr:uid="{00000000-0005-0000-0000-000092020000}"/>
    <cellStyle name="Normal 26 2" xfId="2287" xr:uid="{00000000-0005-0000-0000-0000EE0A0000}"/>
    <cellStyle name="Normal 26 2 2" xfId="2288" xr:uid="{00000000-0005-0000-0000-0000EF0A0000}"/>
    <cellStyle name="Normal 26 2 2 2" xfId="2289" xr:uid="{00000000-0005-0000-0000-0000F00A0000}"/>
    <cellStyle name="Normal 26 2 2 3" xfId="2290" xr:uid="{00000000-0005-0000-0000-0000F10A0000}"/>
    <cellStyle name="Normal 26 2 2 3 2" xfId="2291" xr:uid="{00000000-0005-0000-0000-0000F20A0000}"/>
    <cellStyle name="Normal 26 3" xfId="2292" xr:uid="{00000000-0005-0000-0000-0000F30A0000}"/>
    <cellStyle name="Normal 26 3 2" xfId="2293" xr:uid="{00000000-0005-0000-0000-0000F40A0000}"/>
    <cellStyle name="Normal 26 3 3" xfId="2294" xr:uid="{00000000-0005-0000-0000-0000F50A0000}"/>
    <cellStyle name="Normal 26 3 3 2" xfId="2295" xr:uid="{00000000-0005-0000-0000-0000F60A0000}"/>
    <cellStyle name="Normal 260" xfId="1119" xr:uid="{00000000-0005-0000-0000-000093020000}"/>
    <cellStyle name="Normal 261" xfId="1120" xr:uid="{00000000-0005-0000-0000-000094020000}"/>
    <cellStyle name="Normal 262" xfId="1121" xr:uid="{00000000-0005-0000-0000-000095020000}"/>
    <cellStyle name="Normal 263" xfId="1128" xr:uid="{00000000-0005-0000-0000-000096020000}"/>
    <cellStyle name="Normal 264" xfId="1124" xr:uid="{00000000-0005-0000-0000-000097020000}"/>
    <cellStyle name="Normal 265" xfId="1130" xr:uid="{00000000-0005-0000-0000-000098020000}"/>
    <cellStyle name="Normal 266" xfId="1131" xr:uid="{00000000-0005-0000-0000-000099020000}"/>
    <cellStyle name="Normal 267" xfId="1132" xr:uid="{00000000-0005-0000-0000-00009A020000}"/>
    <cellStyle name="Normal 268" xfId="1133" xr:uid="{00000000-0005-0000-0000-00009B020000}"/>
    <cellStyle name="Normal 269" xfId="1142" xr:uid="{00000000-0005-0000-0000-00009C020000}"/>
    <cellStyle name="Normal 27" xfId="507" xr:uid="{00000000-0005-0000-0000-00009D020000}"/>
    <cellStyle name="Normal 27 2" xfId="2296" xr:uid="{00000000-0005-0000-0000-0000F80A0000}"/>
    <cellStyle name="Normal 27 2 2" xfId="2297" xr:uid="{00000000-0005-0000-0000-0000F90A0000}"/>
    <cellStyle name="Normal 27 2 2 2" xfId="2298" xr:uid="{00000000-0005-0000-0000-0000FA0A0000}"/>
    <cellStyle name="Normal 27 2 2 3" xfId="2299" xr:uid="{00000000-0005-0000-0000-0000FB0A0000}"/>
    <cellStyle name="Normal 27 2 2 3 2" xfId="2300" xr:uid="{00000000-0005-0000-0000-0000FC0A0000}"/>
    <cellStyle name="Normal 27 3" xfId="2301" xr:uid="{00000000-0005-0000-0000-0000FD0A0000}"/>
    <cellStyle name="Normal 27 3 2" xfId="2302" xr:uid="{00000000-0005-0000-0000-0000FE0A0000}"/>
    <cellStyle name="Normal 27 3 3" xfId="2303" xr:uid="{00000000-0005-0000-0000-0000FF0A0000}"/>
    <cellStyle name="Normal 27 3 3 2" xfId="2304" xr:uid="{00000000-0005-0000-0000-0000000B0000}"/>
    <cellStyle name="Normal 270" xfId="1143" xr:uid="{00000000-0005-0000-0000-00009E020000}"/>
    <cellStyle name="Normal 271" xfId="1144" xr:uid="{00000000-0005-0000-0000-00009F020000}"/>
    <cellStyle name="Normal 272" xfId="1145" xr:uid="{00000000-0005-0000-0000-0000A0020000}"/>
    <cellStyle name="Normal 272 2" xfId="3208" xr:uid="{00000000-0005-0000-0000-0000010B0000}"/>
    <cellStyle name="Normal 273" xfId="1146" xr:uid="{00000000-0005-0000-0000-0000A1020000}"/>
    <cellStyle name="Normal 274" xfId="1147" xr:uid="{00000000-0005-0000-0000-0000A2020000}"/>
    <cellStyle name="Normal 275" xfId="1148" xr:uid="{00000000-0005-0000-0000-0000A3020000}"/>
    <cellStyle name="Normal 276" xfId="1149" xr:uid="{00000000-0005-0000-0000-0000A4020000}"/>
    <cellStyle name="Normal 277" xfId="1158" xr:uid="{00000000-0005-0000-0000-0000A5020000}"/>
    <cellStyle name="Normal 278" xfId="1159" xr:uid="{00000000-0005-0000-0000-0000A6020000}"/>
    <cellStyle name="Normal 279" xfId="1160" xr:uid="{00000000-0005-0000-0000-0000A7020000}"/>
    <cellStyle name="Normal 28" xfId="508" xr:uid="{00000000-0005-0000-0000-0000A8020000}"/>
    <cellStyle name="Normal 28 2" xfId="2305" xr:uid="{00000000-0005-0000-0000-0000030B0000}"/>
    <cellStyle name="Normal 28 2 2" xfId="2306" xr:uid="{00000000-0005-0000-0000-0000040B0000}"/>
    <cellStyle name="Normal 28 2 2 2" xfId="2307" xr:uid="{00000000-0005-0000-0000-0000050B0000}"/>
    <cellStyle name="Normal 28 2 2 3" xfId="2308" xr:uid="{00000000-0005-0000-0000-0000060B0000}"/>
    <cellStyle name="Normal 28 2 2 3 2" xfId="2309" xr:uid="{00000000-0005-0000-0000-0000070B0000}"/>
    <cellStyle name="Normal 28 3" xfId="2310" xr:uid="{00000000-0005-0000-0000-0000080B0000}"/>
    <cellStyle name="Normal 28 3 2" xfId="2311" xr:uid="{00000000-0005-0000-0000-0000090B0000}"/>
    <cellStyle name="Normal 28 3 3" xfId="2312" xr:uid="{00000000-0005-0000-0000-00000A0B0000}"/>
    <cellStyle name="Normal 28 3 3 2" xfId="2313" xr:uid="{00000000-0005-0000-0000-00000B0B0000}"/>
    <cellStyle name="Normal 280" xfId="1161" xr:uid="{00000000-0005-0000-0000-0000A9020000}"/>
    <cellStyle name="Normal 281" xfId="1162" xr:uid="{00000000-0005-0000-0000-0000AA020000}"/>
    <cellStyle name="Normal 282" xfId="1163" xr:uid="{00000000-0005-0000-0000-0000AB020000}"/>
    <cellStyle name="Normal 282 2" xfId="3209" xr:uid="{00000000-0005-0000-0000-00000C0B0000}"/>
    <cellStyle name="Normal 283" xfId="1164" xr:uid="{00000000-0005-0000-0000-0000AC020000}"/>
    <cellStyle name="Normal 284" xfId="1165" xr:uid="{00000000-0005-0000-0000-0000AD020000}"/>
    <cellStyle name="Normal 285" xfId="1173" xr:uid="{00000000-0005-0000-0000-0000AE020000}"/>
    <cellStyle name="Normal 286" xfId="1174" xr:uid="{00000000-0005-0000-0000-0000AF020000}"/>
    <cellStyle name="Normal 287" xfId="1175" xr:uid="{00000000-0005-0000-0000-0000B0020000}"/>
    <cellStyle name="Normal 288" xfId="1176" xr:uid="{00000000-0005-0000-0000-0000B1020000}"/>
    <cellStyle name="Normal 289" xfId="1177" xr:uid="{00000000-0005-0000-0000-0000B2020000}"/>
    <cellStyle name="Normal 29" xfId="506" xr:uid="{00000000-0005-0000-0000-0000B3020000}"/>
    <cellStyle name="Normal 29 2" xfId="2314" xr:uid="{00000000-0005-0000-0000-00000E0B0000}"/>
    <cellStyle name="Normal 29 2 2" xfId="2315" xr:uid="{00000000-0005-0000-0000-00000F0B0000}"/>
    <cellStyle name="Normal 29 2 2 2" xfId="2316" xr:uid="{00000000-0005-0000-0000-0000100B0000}"/>
    <cellStyle name="Normal 29 2 2 3" xfId="2317" xr:uid="{00000000-0005-0000-0000-0000110B0000}"/>
    <cellStyle name="Normal 29 2 2 3 2" xfId="2318" xr:uid="{00000000-0005-0000-0000-0000120B0000}"/>
    <cellStyle name="Normal 29 3" xfId="2319" xr:uid="{00000000-0005-0000-0000-0000130B0000}"/>
    <cellStyle name="Normal 29 3 2" xfId="2320" xr:uid="{00000000-0005-0000-0000-0000140B0000}"/>
    <cellStyle name="Normal 29 3 3" xfId="2321" xr:uid="{00000000-0005-0000-0000-0000150B0000}"/>
    <cellStyle name="Normal 29 3 3 2" xfId="2322" xr:uid="{00000000-0005-0000-0000-0000160B0000}"/>
    <cellStyle name="Normal 290" xfId="1178" xr:uid="{00000000-0005-0000-0000-0000B4020000}"/>
    <cellStyle name="Normal 291" xfId="1179" xr:uid="{00000000-0005-0000-0000-0000B5020000}"/>
    <cellStyle name="Normal 292" xfId="1185" xr:uid="{00000000-0005-0000-0000-0000B6020000}"/>
    <cellStyle name="Normal 293" xfId="1186" xr:uid="{00000000-0005-0000-0000-0000B7020000}"/>
    <cellStyle name="Normal 294" xfId="1187" xr:uid="{00000000-0005-0000-0000-0000B8020000}"/>
    <cellStyle name="Normal 295" xfId="1188" xr:uid="{00000000-0005-0000-0000-0000B9020000}"/>
    <cellStyle name="Normal 296" xfId="1189" xr:uid="{00000000-0005-0000-0000-0000BA020000}"/>
    <cellStyle name="Normal 297" xfId="1193" xr:uid="{00000000-0005-0000-0000-0000BB020000}"/>
    <cellStyle name="Normal 298" xfId="1194" xr:uid="{00000000-0005-0000-0000-0000BC020000}"/>
    <cellStyle name="Normal 299" xfId="1195" xr:uid="{00000000-0005-0000-0000-0000BD020000}"/>
    <cellStyle name="Normal 3" xfId="9" xr:uid="{00000000-0005-0000-0000-000007000000}"/>
    <cellStyle name="Normal 3 10" xfId="3851" xr:uid="{00000000-0005-0000-0000-0000180B0000}"/>
    <cellStyle name="Normal 3 10 2" xfId="4449" xr:uid="{00000000-0005-0000-0000-0000190B0000}"/>
    <cellStyle name="Normal 3 10 3" xfId="4667" xr:uid="{00000000-0005-0000-0000-00001A0B0000}"/>
    <cellStyle name="Normal 3 10 4" xfId="4885" xr:uid="{00000000-0005-0000-0000-00001B0B0000}"/>
    <cellStyle name="Normal 3 11" xfId="4321" xr:uid="{00000000-0005-0000-0000-00001C0B0000}"/>
    <cellStyle name="Normal 3 12" xfId="4539" xr:uid="{00000000-0005-0000-0000-00001D0B0000}"/>
    <cellStyle name="Normal 3 13" xfId="4757" xr:uid="{00000000-0005-0000-0000-00001E0B0000}"/>
    <cellStyle name="Normal 3 14" xfId="3254" xr:uid="{00000000-0005-0000-0000-00001F0B0000}"/>
    <cellStyle name="Normal 3 15" xfId="7661" xr:uid="{9F540863-2C6D-4676-A624-C91122E50218}"/>
    <cellStyle name="Normal 3 2" xfId="65" xr:uid="{00000000-0005-0000-0000-0000BF020000}"/>
    <cellStyle name="Normal 3 2 2" xfId="899" xr:uid="{00000000-0005-0000-0000-0000C0020000}"/>
    <cellStyle name="Normal 3 2 2 2" xfId="3325" xr:uid="{00000000-0005-0000-0000-0000210B0000}"/>
    <cellStyle name="Normal 3 2 2 3" xfId="20056" xr:uid="{F5A927BE-A44F-48FF-8BCA-E9A85FE8E393}"/>
    <cellStyle name="Normal 3 2 3" xfId="210" xr:uid="{00000000-0005-0000-0000-0000C1020000}"/>
    <cellStyle name="Normal 3 2 3 2" xfId="3639" xr:uid="{00000000-0005-0000-0000-0000230B0000}"/>
    <cellStyle name="Normal 3 2 3 3" xfId="3439" xr:uid="{00000000-0005-0000-0000-0000220B0000}"/>
    <cellStyle name="Normal 3 2 3 4" xfId="20060" xr:uid="{F1B30C4B-5A58-451F-91DA-1CC42403DABC}"/>
    <cellStyle name="Normal 3 2 4" xfId="3292" xr:uid="{00000000-0005-0000-0000-0000240B0000}"/>
    <cellStyle name="Normal 3 3" xfId="211" xr:uid="{00000000-0005-0000-0000-0000C2020000}"/>
    <cellStyle name="Normal 3 3 10" xfId="3331" xr:uid="{00000000-0005-0000-0000-0000260B0000}"/>
    <cellStyle name="Normal 3 3 2" xfId="389" xr:uid="{00000000-0005-0000-0000-0000C3020000}"/>
    <cellStyle name="Normal 3 3 2 2" xfId="3641" xr:uid="{00000000-0005-0000-0000-0000280B0000}"/>
    <cellStyle name="Normal 3 3 2 2 2" xfId="4237" xr:uid="{00000000-0005-0000-0000-0000290B0000}"/>
    <cellStyle name="Normal 3 3 2 2 2 2" xfId="4531" xr:uid="{00000000-0005-0000-0000-00002A0B0000}"/>
    <cellStyle name="Normal 3 3 2 2 2 3" xfId="4749" xr:uid="{00000000-0005-0000-0000-00002B0B0000}"/>
    <cellStyle name="Normal 3 3 2 2 2 4" xfId="4967" xr:uid="{00000000-0005-0000-0000-00002C0B0000}"/>
    <cellStyle name="Normal 3 3 2 2 3" xfId="4403" xr:uid="{00000000-0005-0000-0000-00002D0B0000}"/>
    <cellStyle name="Normal 3 3 2 2 4" xfId="4621" xr:uid="{00000000-0005-0000-0000-00002E0B0000}"/>
    <cellStyle name="Normal 3 3 2 2 5" xfId="4839" xr:uid="{00000000-0005-0000-0000-00002F0B0000}"/>
    <cellStyle name="Normal 3 3 2 2 6" xfId="20075" xr:uid="{09287A8F-F1B4-4EAF-985D-181D657C1523}"/>
    <cellStyle name="Normal 3 3 2 3" xfId="3830" xr:uid="{00000000-0005-0000-0000-0000300B0000}"/>
    <cellStyle name="Normal 3 3 2 3 2" xfId="4434" xr:uid="{00000000-0005-0000-0000-0000310B0000}"/>
    <cellStyle name="Normal 3 3 2 3 3" xfId="4652" xr:uid="{00000000-0005-0000-0000-0000320B0000}"/>
    <cellStyle name="Normal 3 3 2 3 4" xfId="4870" xr:uid="{00000000-0005-0000-0000-0000330B0000}"/>
    <cellStyle name="Normal 3 3 2 4" xfId="4027" xr:uid="{00000000-0005-0000-0000-0000340B0000}"/>
    <cellStyle name="Normal 3 3 2 4 2" xfId="4476" xr:uid="{00000000-0005-0000-0000-0000350B0000}"/>
    <cellStyle name="Normal 3 3 2 4 3" xfId="4694" xr:uid="{00000000-0005-0000-0000-0000360B0000}"/>
    <cellStyle name="Normal 3 3 2 4 4" xfId="4912" xr:uid="{00000000-0005-0000-0000-0000370B0000}"/>
    <cellStyle name="Normal 3 3 2 5" xfId="4348" xr:uid="{00000000-0005-0000-0000-0000380B0000}"/>
    <cellStyle name="Normal 3 3 2 6" xfId="4566" xr:uid="{00000000-0005-0000-0000-0000390B0000}"/>
    <cellStyle name="Normal 3 3 2 7" xfId="4784" xr:uid="{00000000-0005-0000-0000-00003A0B0000}"/>
    <cellStyle name="Normal 3 3 2 8" xfId="3422" xr:uid="{00000000-0005-0000-0000-00003B0B0000}"/>
    <cellStyle name="Normal 3 3 3" xfId="1317" xr:uid="{00000000-0005-0000-0000-0000C4020000}"/>
    <cellStyle name="Normal 3 3 3 2" xfId="3642" xr:uid="{00000000-0005-0000-0000-00003D0B0000}"/>
    <cellStyle name="Normal 3 3 3 2 2" xfId="4238" xr:uid="{00000000-0005-0000-0000-00003E0B0000}"/>
    <cellStyle name="Normal 3 3 3 2 2 2" xfId="4532" xr:uid="{00000000-0005-0000-0000-00003F0B0000}"/>
    <cellStyle name="Normal 3 3 3 2 2 3" xfId="4750" xr:uid="{00000000-0005-0000-0000-0000400B0000}"/>
    <cellStyle name="Normal 3 3 3 2 2 4" xfId="4968" xr:uid="{00000000-0005-0000-0000-0000410B0000}"/>
    <cellStyle name="Normal 3 3 3 2 3" xfId="4404" xr:uid="{00000000-0005-0000-0000-0000420B0000}"/>
    <cellStyle name="Normal 3 3 3 2 4" xfId="4622" xr:uid="{00000000-0005-0000-0000-0000430B0000}"/>
    <cellStyle name="Normal 3 3 3 2 5" xfId="4840" xr:uid="{00000000-0005-0000-0000-0000440B0000}"/>
    <cellStyle name="Normal 3 3 3 3" xfId="3844" xr:uid="{00000000-0005-0000-0000-0000450B0000}"/>
    <cellStyle name="Normal 3 3 3 3 2" xfId="4448" xr:uid="{00000000-0005-0000-0000-0000460B0000}"/>
    <cellStyle name="Normal 3 3 3 3 3" xfId="4666" xr:uid="{00000000-0005-0000-0000-0000470B0000}"/>
    <cellStyle name="Normal 3 3 3 3 4" xfId="4884" xr:uid="{00000000-0005-0000-0000-0000480B0000}"/>
    <cellStyle name="Normal 3 3 3 4" xfId="4041" xr:uid="{00000000-0005-0000-0000-0000490B0000}"/>
    <cellStyle name="Normal 3 3 3 4 2" xfId="4490" xr:uid="{00000000-0005-0000-0000-00004A0B0000}"/>
    <cellStyle name="Normal 3 3 3 4 3" xfId="4708" xr:uid="{00000000-0005-0000-0000-00004B0B0000}"/>
    <cellStyle name="Normal 3 3 3 4 4" xfId="4926" xr:uid="{00000000-0005-0000-0000-00004C0B0000}"/>
    <cellStyle name="Normal 3 3 3 5" xfId="4362" xr:uid="{00000000-0005-0000-0000-00004D0B0000}"/>
    <cellStyle name="Normal 3 3 3 6" xfId="4580" xr:uid="{00000000-0005-0000-0000-00004E0B0000}"/>
    <cellStyle name="Normal 3 3 3 7" xfId="4798" xr:uid="{00000000-0005-0000-0000-00004F0B0000}"/>
    <cellStyle name="Normal 3 3 3 8" xfId="3440" xr:uid="{00000000-0005-0000-0000-00003C0B0000}"/>
    <cellStyle name="Normal 3 3 4" xfId="3640" xr:uid="{00000000-0005-0000-0000-0000500B0000}"/>
    <cellStyle name="Normal 3 3 4 2" xfId="4236" xr:uid="{00000000-0005-0000-0000-0000510B0000}"/>
    <cellStyle name="Normal 3 3 4 2 2" xfId="4530" xr:uid="{00000000-0005-0000-0000-0000520B0000}"/>
    <cellStyle name="Normal 3 3 4 2 3" xfId="4748" xr:uid="{00000000-0005-0000-0000-0000530B0000}"/>
    <cellStyle name="Normal 3 3 4 2 4" xfId="4966" xr:uid="{00000000-0005-0000-0000-0000540B0000}"/>
    <cellStyle name="Normal 3 3 4 3" xfId="4402" xr:uid="{00000000-0005-0000-0000-0000550B0000}"/>
    <cellStyle name="Normal 3 3 4 4" xfId="4620" xr:uid="{00000000-0005-0000-0000-0000560B0000}"/>
    <cellStyle name="Normal 3 3 4 5" xfId="4838" xr:uid="{00000000-0005-0000-0000-0000570B0000}"/>
    <cellStyle name="Normal 3 3 5" xfId="3759" xr:uid="{00000000-0005-0000-0000-0000580B0000}"/>
    <cellStyle name="Normal 3 3 5 2" xfId="4420" xr:uid="{00000000-0005-0000-0000-0000590B0000}"/>
    <cellStyle name="Normal 3 3 5 3" xfId="4638" xr:uid="{00000000-0005-0000-0000-00005A0B0000}"/>
    <cellStyle name="Normal 3 3 5 4" xfId="4856" xr:uid="{00000000-0005-0000-0000-00005B0B0000}"/>
    <cellStyle name="Normal 3 3 6" xfId="3936" xr:uid="{00000000-0005-0000-0000-00005C0B0000}"/>
    <cellStyle name="Normal 3 3 6 2" xfId="4462" xr:uid="{00000000-0005-0000-0000-00005D0B0000}"/>
    <cellStyle name="Normal 3 3 6 3" xfId="4680" xr:uid="{00000000-0005-0000-0000-00005E0B0000}"/>
    <cellStyle name="Normal 3 3 6 4" xfId="4898" xr:uid="{00000000-0005-0000-0000-00005F0B0000}"/>
    <cellStyle name="Normal 3 3 7" xfId="4334" xr:uid="{00000000-0005-0000-0000-0000600B0000}"/>
    <cellStyle name="Normal 3 3 8" xfId="4552" xr:uid="{00000000-0005-0000-0000-0000610B0000}"/>
    <cellStyle name="Normal 3 3 9" xfId="4770" xr:uid="{00000000-0005-0000-0000-0000620B0000}"/>
    <cellStyle name="Normal 3 4" xfId="212" xr:uid="{00000000-0005-0000-0000-0000C5020000}"/>
    <cellStyle name="Normal 3 4 2" xfId="390" xr:uid="{00000000-0005-0000-0000-0000C6020000}"/>
    <cellStyle name="Normal 3 4 2 2" xfId="4239" xr:uid="{00000000-0005-0000-0000-0000650B0000}"/>
    <cellStyle name="Normal 3 4 2 2 2" xfId="4533" xr:uid="{00000000-0005-0000-0000-0000660B0000}"/>
    <cellStyle name="Normal 3 4 2 2 3" xfId="4751" xr:uid="{00000000-0005-0000-0000-0000670B0000}"/>
    <cellStyle name="Normal 3 4 2 2 4" xfId="4969" xr:uid="{00000000-0005-0000-0000-0000680B0000}"/>
    <cellStyle name="Normal 3 4 2 3" xfId="4405" xr:uid="{00000000-0005-0000-0000-0000690B0000}"/>
    <cellStyle name="Normal 3 4 2 4" xfId="4623" xr:uid="{00000000-0005-0000-0000-00006A0B0000}"/>
    <cellStyle name="Normal 3 4 2 5" xfId="4841" xr:uid="{00000000-0005-0000-0000-00006B0B0000}"/>
    <cellStyle name="Normal 3 4 2 6" xfId="3643" xr:uid="{00000000-0005-0000-0000-00006C0B0000}"/>
    <cellStyle name="Normal 3 4 2 7" xfId="3211" xr:uid="{00000000-0005-0000-0000-0000640B0000}"/>
    <cellStyle name="Normal 3 4 3" xfId="3766" xr:uid="{00000000-0005-0000-0000-00006D0B0000}"/>
    <cellStyle name="Normal 3 4 3 2" xfId="4421" xr:uid="{00000000-0005-0000-0000-00006E0B0000}"/>
    <cellStyle name="Normal 3 4 3 3" xfId="4639" xr:uid="{00000000-0005-0000-0000-00006F0B0000}"/>
    <cellStyle name="Normal 3 4 3 4" xfId="4857" xr:uid="{00000000-0005-0000-0000-0000700B0000}"/>
    <cellStyle name="Normal 3 4 4" xfId="3943" xr:uid="{00000000-0005-0000-0000-0000710B0000}"/>
    <cellStyle name="Normal 3 4 4 2" xfId="4463" xr:uid="{00000000-0005-0000-0000-0000720B0000}"/>
    <cellStyle name="Normal 3 4 4 3" xfId="4681" xr:uid="{00000000-0005-0000-0000-0000730B0000}"/>
    <cellStyle name="Normal 3 4 4 4" xfId="4899" xr:uid="{00000000-0005-0000-0000-0000740B0000}"/>
    <cellStyle name="Normal 3 4 5" xfId="4335" xr:uid="{00000000-0005-0000-0000-0000750B0000}"/>
    <cellStyle name="Normal 3 4 6" xfId="4553" xr:uid="{00000000-0005-0000-0000-0000760B0000}"/>
    <cellStyle name="Normal 3 4 7" xfId="4771" xr:uid="{00000000-0005-0000-0000-0000770B0000}"/>
    <cellStyle name="Normal 3 4 8" xfId="3338" xr:uid="{00000000-0005-0000-0000-0000780B0000}"/>
    <cellStyle name="Normal 3 4 9" xfId="3210" xr:uid="{00000000-0005-0000-0000-0000630B0000}"/>
    <cellStyle name="Normal 3 5" xfId="388" xr:uid="{00000000-0005-0000-0000-0000C7020000}"/>
    <cellStyle name="Normal 3 5 2" xfId="3644" xr:uid="{00000000-0005-0000-0000-00007A0B0000}"/>
    <cellStyle name="Normal 3 5 2 2" xfId="4240" xr:uid="{00000000-0005-0000-0000-00007B0B0000}"/>
    <cellStyle name="Normal 3 5 2 2 2" xfId="4534" xr:uid="{00000000-0005-0000-0000-00007C0B0000}"/>
    <cellStyle name="Normal 3 5 2 2 3" xfId="4752" xr:uid="{00000000-0005-0000-0000-00007D0B0000}"/>
    <cellStyle name="Normal 3 5 2 2 4" xfId="4970" xr:uid="{00000000-0005-0000-0000-00007E0B0000}"/>
    <cellStyle name="Normal 3 5 2 3" xfId="4406" xr:uid="{00000000-0005-0000-0000-00007F0B0000}"/>
    <cellStyle name="Normal 3 5 2 4" xfId="4624" xr:uid="{00000000-0005-0000-0000-0000800B0000}"/>
    <cellStyle name="Normal 3 5 2 5" xfId="4842" xr:uid="{00000000-0005-0000-0000-0000810B0000}"/>
    <cellStyle name="Normal 3 5 3" xfId="3843" xr:uid="{00000000-0005-0000-0000-0000820B0000}"/>
    <cellStyle name="Normal 3 5 3 2" xfId="4447" xr:uid="{00000000-0005-0000-0000-0000830B0000}"/>
    <cellStyle name="Normal 3 5 3 3" xfId="4665" xr:uid="{00000000-0005-0000-0000-0000840B0000}"/>
    <cellStyle name="Normal 3 5 3 4" xfId="4883" xr:uid="{00000000-0005-0000-0000-0000850B0000}"/>
    <cellStyle name="Normal 3 5 4" xfId="4040" xr:uid="{00000000-0005-0000-0000-0000860B0000}"/>
    <cellStyle name="Normal 3 5 4 2" xfId="4489" xr:uid="{00000000-0005-0000-0000-0000870B0000}"/>
    <cellStyle name="Normal 3 5 4 3" xfId="4707" xr:uid="{00000000-0005-0000-0000-0000880B0000}"/>
    <cellStyle name="Normal 3 5 4 4" xfId="4925" xr:uid="{00000000-0005-0000-0000-0000890B0000}"/>
    <cellStyle name="Normal 3 5 5" xfId="4361" xr:uid="{00000000-0005-0000-0000-00008A0B0000}"/>
    <cellStyle name="Normal 3 5 6" xfId="4579" xr:uid="{00000000-0005-0000-0000-00008B0B0000}"/>
    <cellStyle name="Normal 3 5 7" xfId="4797" xr:uid="{00000000-0005-0000-0000-00008C0B0000}"/>
    <cellStyle name="Normal 3 5 8" xfId="3438" xr:uid="{00000000-0005-0000-0000-00008D0B0000}"/>
    <cellStyle name="Normal 3 5 9" xfId="20043" xr:uid="{B4762D27-2999-4E43-9012-C95A2F60BF53}"/>
    <cellStyle name="Normal 3 6" xfId="887" xr:uid="{00000000-0005-0000-0000-0000C8020000}"/>
    <cellStyle name="Normal 3 6 2" xfId="4042" xr:uid="{00000000-0005-0000-0000-00008F0B0000}"/>
    <cellStyle name="Normal 3 6 2 2" xfId="4491" xr:uid="{00000000-0005-0000-0000-0000900B0000}"/>
    <cellStyle name="Normal 3 6 2 3" xfId="4709" xr:uid="{00000000-0005-0000-0000-0000910B0000}"/>
    <cellStyle name="Normal 3 6 2 4" xfId="4927" xr:uid="{00000000-0005-0000-0000-0000920B0000}"/>
    <cellStyle name="Normal 3 6 2 5" xfId="20080" xr:uid="{B6D0982F-0C27-4F60-A5CE-343591388552}"/>
    <cellStyle name="Normal 3 6 3" xfId="4363" xr:uid="{00000000-0005-0000-0000-0000930B0000}"/>
    <cellStyle name="Normal 3 6 4" xfId="4581" xr:uid="{00000000-0005-0000-0000-0000940B0000}"/>
    <cellStyle name="Normal 3 6 5" xfId="4799" xr:uid="{00000000-0005-0000-0000-0000950B0000}"/>
    <cellStyle name="Normal 3 6 6" xfId="3441" xr:uid="{00000000-0005-0000-0000-00008E0B0000}"/>
    <cellStyle name="Normal 3 6 7" xfId="20058" xr:uid="{FE0D0C27-7290-436E-A09D-03A0DFB04513}"/>
    <cellStyle name="Normal 3 7" xfId="64" xr:uid="{00000000-0005-0000-0000-0000BE020000}"/>
    <cellStyle name="Normal 3 7 2" xfId="4075" xr:uid="{00000000-0005-0000-0000-0000970B0000}"/>
    <cellStyle name="Normal 3 7 2 2" xfId="4492" xr:uid="{00000000-0005-0000-0000-0000980B0000}"/>
    <cellStyle name="Normal 3 7 2 3" xfId="4710" xr:uid="{00000000-0005-0000-0000-0000990B0000}"/>
    <cellStyle name="Normal 3 7 2 4" xfId="4928" xr:uid="{00000000-0005-0000-0000-00009A0B0000}"/>
    <cellStyle name="Normal 3 7 3" xfId="4364" xr:uid="{00000000-0005-0000-0000-00009B0B0000}"/>
    <cellStyle name="Normal 3 7 4" xfId="4582" xr:uid="{00000000-0005-0000-0000-00009C0B0000}"/>
    <cellStyle name="Normal 3 7 5" xfId="4800" xr:uid="{00000000-0005-0000-0000-00009D0B0000}"/>
    <cellStyle name="Normal 3 7 6" xfId="3474" xr:uid="{00000000-0005-0000-0000-0000960B0000}"/>
    <cellStyle name="Normal 3 8" xfId="3638" xr:uid="{00000000-0005-0000-0000-00009E0B0000}"/>
    <cellStyle name="Normal 3 8 2" xfId="4235" xr:uid="{00000000-0005-0000-0000-00009F0B0000}"/>
    <cellStyle name="Normal 3 8 2 2" xfId="4529" xr:uid="{00000000-0005-0000-0000-0000A00B0000}"/>
    <cellStyle name="Normal 3 8 2 3" xfId="4747" xr:uid="{00000000-0005-0000-0000-0000A10B0000}"/>
    <cellStyle name="Normal 3 8 2 4" xfId="4965" xr:uid="{00000000-0005-0000-0000-0000A20B0000}"/>
    <cellStyle name="Normal 3 8 3" xfId="4401" xr:uid="{00000000-0005-0000-0000-0000A30B0000}"/>
    <cellStyle name="Normal 3 8 4" xfId="4619" xr:uid="{00000000-0005-0000-0000-0000A40B0000}"/>
    <cellStyle name="Normal 3 8 5" xfId="4837" xr:uid="{00000000-0005-0000-0000-0000A50B0000}"/>
    <cellStyle name="Normal 3 9" xfId="3726" xr:uid="{00000000-0005-0000-0000-0000A60B0000}"/>
    <cellStyle name="Normal 3 9 2" xfId="4407" xr:uid="{00000000-0005-0000-0000-0000A70B0000}"/>
    <cellStyle name="Normal 3 9 3" xfId="4625" xr:uid="{00000000-0005-0000-0000-0000A80B0000}"/>
    <cellStyle name="Normal 3 9 4" xfId="4843" xr:uid="{00000000-0005-0000-0000-0000A90B0000}"/>
    <cellStyle name="Normal 30" xfId="513" xr:uid="{00000000-0005-0000-0000-0000C9020000}"/>
    <cellStyle name="Normal 30 2" xfId="2323" xr:uid="{00000000-0005-0000-0000-0000AB0B0000}"/>
    <cellStyle name="Normal 30 2 2" xfId="2324" xr:uid="{00000000-0005-0000-0000-0000AC0B0000}"/>
    <cellStyle name="Normal 30 2 2 2" xfId="2325" xr:uid="{00000000-0005-0000-0000-0000AD0B0000}"/>
    <cellStyle name="Normal 30 2 2 3" xfId="2326" xr:uid="{00000000-0005-0000-0000-0000AE0B0000}"/>
    <cellStyle name="Normal 30 2 2 3 2" xfId="2327" xr:uid="{00000000-0005-0000-0000-0000AF0B0000}"/>
    <cellStyle name="Normal 30 3" xfId="2328" xr:uid="{00000000-0005-0000-0000-0000B00B0000}"/>
    <cellStyle name="Normal 30 3 2" xfId="2329" xr:uid="{00000000-0005-0000-0000-0000B10B0000}"/>
    <cellStyle name="Normal 30 3 3" xfId="2330" xr:uid="{00000000-0005-0000-0000-0000B20B0000}"/>
    <cellStyle name="Normal 30 3 3 2" xfId="2331" xr:uid="{00000000-0005-0000-0000-0000B30B0000}"/>
    <cellStyle name="Normal 300" xfId="1204" xr:uid="{00000000-0005-0000-0000-0000CA020000}"/>
    <cellStyle name="Normal 301" xfId="1206" xr:uid="{00000000-0005-0000-0000-0000CB020000}"/>
    <cellStyle name="Normal 302" xfId="1207" xr:uid="{00000000-0005-0000-0000-0000CC020000}"/>
    <cellStyle name="Normal 303" xfId="1208" xr:uid="{00000000-0005-0000-0000-0000CD020000}"/>
    <cellStyle name="Normal 304" xfId="1209" xr:uid="{00000000-0005-0000-0000-0000CE020000}"/>
    <cellStyle name="Normal 305" xfId="1210" xr:uid="{00000000-0005-0000-0000-0000CF020000}"/>
    <cellStyle name="Normal 306" xfId="1211" xr:uid="{00000000-0005-0000-0000-0000D0020000}"/>
    <cellStyle name="Normal 307" xfId="1212" xr:uid="{00000000-0005-0000-0000-0000D1020000}"/>
    <cellStyle name="Normal 308" xfId="1213" xr:uid="{00000000-0005-0000-0000-0000D2020000}"/>
    <cellStyle name="Normal 309" xfId="1217" xr:uid="{00000000-0005-0000-0000-0000D3020000}"/>
    <cellStyle name="Normal 31" xfId="544" xr:uid="{00000000-0005-0000-0000-0000D4020000}"/>
    <cellStyle name="Normal 31 2" xfId="2332" xr:uid="{00000000-0005-0000-0000-0000B50B0000}"/>
    <cellStyle name="Normal 31 2 2" xfId="2333" xr:uid="{00000000-0005-0000-0000-0000B60B0000}"/>
    <cellStyle name="Normal 31 2 2 2" xfId="2334" xr:uid="{00000000-0005-0000-0000-0000B70B0000}"/>
    <cellStyle name="Normal 31 2 2 3" xfId="2335" xr:uid="{00000000-0005-0000-0000-0000B80B0000}"/>
    <cellStyle name="Normal 31 2 2 3 2" xfId="2336" xr:uid="{00000000-0005-0000-0000-0000B90B0000}"/>
    <cellStyle name="Normal 31 3" xfId="2337" xr:uid="{00000000-0005-0000-0000-0000BA0B0000}"/>
    <cellStyle name="Normal 31 3 2" xfId="2338" xr:uid="{00000000-0005-0000-0000-0000BB0B0000}"/>
    <cellStyle name="Normal 31 3 3" xfId="2339" xr:uid="{00000000-0005-0000-0000-0000BC0B0000}"/>
    <cellStyle name="Normal 31 3 3 2" xfId="2340" xr:uid="{00000000-0005-0000-0000-0000BD0B0000}"/>
    <cellStyle name="Normal 310" xfId="1221" xr:uid="{00000000-0005-0000-0000-0000D5020000}"/>
    <cellStyle name="Normal 311" xfId="1222" xr:uid="{00000000-0005-0000-0000-0000D6020000}"/>
    <cellStyle name="Normal 312" xfId="1223" xr:uid="{00000000-0005-0000-0000-0000D7020000}"/>
    <cellStyle name="Normal 313" xfId="1224" xr:uid="{00000000-0005-0000-0000-0000D8020000}"/>
    <cellStyle name="Normal 314" xfId="1225" xr:uid="{00000000-0005-0000-0000-0000D9020000}"/>
    <cellStyle name="Normal 315" xfId="1228" xr:uid="{00000000-0005-0000-0000-0000DA020000}"/>
    <cellStyle name="Normal 316" xfId="1234" xr:uid="{00000000-0005-0000-0000-0000DB020000}"/>
    <cellStyle name="Normal 317" xfId="1235" xr:uid="{00000000-0005-0000-0000-0000DC020000}"/>
    <cellStyle name="Normal 318" xfId="1236" xr:uid="{00000000-0005-0000-0000-0000DD020000}"/>
    <cellStyle name="Normal 319" xfId="1237" xr:uid="{00000000-0005-0000-0000-0000DE020000}"/>
    <cellStyle name="Normal 32" xfId="545" xr:uid="{00000000-0005-0000-0000-0000DF020000}"/>
    <cellStyle name="Normal 32 2" xfId="2342" xr:uid="{00000000-0005-0000-0000-0000BF0B0000}"/>
    <cellStyle name="Normal 32 2 2" xfId="2343" xr:uid="{00000000-0005-0000-0000-0000C00B0000}"/>
    <cellStyle name="Normal 32 2 2 2" xfId="2344" xr:uid="{00000000-0005-0000-0000-0000C10B0000}"/>
    <cellStyle name="Normal 32 2 2 3" xfId="2345" xr:uid="{00000000-0005-0000-0000-0000C20B0000}"/>
    <cellStyle name="Normal 32 2 2 3 2" xfId="2346" xr:uid="{00000000-0005-0000-0000-0000C30B0000}"/>
    <cellStyle name="Normal 32 3" xfId="2347" xr:uid="{00000000-0005-0000-0000-0000C40B0000}"/>
    <cellStyle name="Normal 32 3 2" xfId="2348" xr:uid="{00000000-0005-0000-0000-0000C50B0000}"/>
    <cellStyle name="Normal 32 3 3" xfId="2349" xr:uid="{00000000-0005-0000-0000-0000C60B0000}"/>
    <cellStyle name="Normal 32 3 3 2" xfId="2350" xr:uid="{00000000-0005-0000-0000-0000C70B0000}"/>
    <cellStyle name="Normal 32 4" xfId="2351" xr:uid="{00000000-0005-0000-0000-0000C80B0000}"/>
    <cellStyle name="Normal 32 5" xfId="2341" xr:uid="{00000000-0005-0000-0000-0000BE0B0000}"/>
    <cellStyle name="Normal 320" xfId="1238" xr:uid="{00000000-0005-0000-0000-0000E0020000}"/>
    <cellStyle name="Normal 321" xfId="1239" xr:uid="{00000000-0005-0000-0000-0000E1020000}"/>
    <cellStyle name="Normal 321 2" xfId="1312" xr:uid="{00000000-0005-0000-0000-0000E2020000}"/>
    <cellStyle name="Normal 322" xfId="1240" xr:uid="{00000000-0005-0000-0000-0000E3020000}"/>
    <cellStyle name="Normal 322 2" xfId="1313" xr:uid="{00000000-0005-0000-0000-0000E4020000}"/>
    <cellStyle name="Normal 323" xfId="1241" xr:uid="{00000000-0005-0000-0000-0000E5020000}"/>
    <cellStyle name="Normal 323 2" xfId="1314" xr:uid="{00000000-0005-0000-0000-0000E6020000}"/>
    <cellStyle name="Normal 324" xfId="1242" xr:uid="{00000000-0005-0000-0000-0000E7020000}"/>
    <cellStyle name="Normal 324 2" xfId="1315" xr:uid="{00000000-0005-0000-0000-0000E8020000}"/>
    <cellStyle name="Normal 325" xfId="1243" xr:uid="{00000000-0005-0000-0000-0000E9020000}"/>
    <cellStyle name="Normal 325 2" xfId="1316" xr:uid="{00000000-0005-0000-0000-0000EA020000}"/>
    <cellStyle name="Normal 326" xfId="1244" xr:uid="{00000000-0005-0000-0000-0000EB020000}"/>
    <cellStyle name="Normal 326 2" xfId="1320" xr:uid="{00000000-0005-0000-0000-0000EC020000}"/>
    <cellStyle name="Normal 327" xfId="1245" xr:uid="{00000000-0005-0000-0000-0000ED020000}"/>
    <cellStyle name="Normal 328" xfId="1246" xr:uid="{00000000-0005-0000-0000-0000EE020000}"/>
    <cellStyle name="Normal 329" xfId="1247" xr:uid="{00000000-0005-0000-0000-0000EF020000}"/>
    <cellStyle name="Normal 33" xfId="546" xr:uid="{00000000-0005-0000-0000-0000F0020000}"/>
    <cellStyle name="Normal 33 2" xfId="2352" xr:uid="{00000000-0005-0000-0000-0000CA0B0000}"/>
    <cellStyle name="Normal 33 2 2" xfId="2353" xr:uid="{00000000-0005-0000-0000-0000CB0B0000}"/>
    <cellStyle name="Normal 33 2 2 2" xfId="2354" xr:uid="{00000000-0005-0000-0000-0000CC0B0000}"/>
    <cellStyle name="Normal 33 2 2 3" xfId="2355" xr:uid="{00000000-0005-0000-0000-0000CD0B0000}"/>
    <cellStyle name="Normal 33 2 2 3 2" xfId="2356" xr:uid="{00000000-0005-0000-0000-0000CE0B0000}"/>
    <cellStyle name="Normal 33 3" xfId="2357" xr:uid="{00000000-0005-0000-0000-0000CF0B0000}"/>
    <cellStyle name="Normal 33 3 2" xfId="2358" xr:uid="{00000000-0005-0000-0000-0000D00B0000}"/>
    <cellStyle name="Normal 33 3 3" xfId="2359" xr:uid="{00000000-0005-0000-0000-0000D10B0000}"/>
    <cellStyle name="Normal 33 3 3 2" xfId="2360" xr:uid="{00000000-0005-0000-0000-0000D20B0000}"/>
    <cellStyle name="Normal 330" xfId="1248" xr:uid="{00000000-0005-0000-0000-0000F1020000}"/>
    <cellStyle name="Normal 331" xfId="1249" xr:uid="{00000000-0005-0000-0000-0000F2020000}"/>
    <cellStyle name="Normal 332" xfId="1250" xr:uid="{00000000-0005-0000-0000-0000F3020000}"/>
    <cellStyle name="Normal 333" xfId="1251" xr:uid="{00000000-0005-0000-0000-0000F4020000}"/>
    <cellStyle name="Normal 334" xfId="1252" xr:uid="{00000000-0005-0000-0000-0000F5020000}"/>
    <cellStyle name="Normal 335" xfId="1253" xr:uid="{00000000-0005-0000-0000-0000F6020000}"/>
    <cellStyle name="Normal 336" xfId="1254" xr:uid="{00000000-0005-0000-0000-0000F7020000}"/>
    <cellStyle name="Normal 337" xfId="1255" xr:uid="{00000000-0005-0000-0000-0000F8020000}"/>
    <cellStyle name="Normal 338" xfId="1256" xr:uid="{00000000-0005-0000-0000-0000F9020000}"/>
    <cellStyle name="Normal 339" xfId="1257" xr:uid="{00000000-0005-0000-0000-0000FA020000}"/>
    <cellStyle name="Normal 34" xfId="547" xr:uid="{00000000-0005-0000-0000-0000FB020000}"/>
    <cellStyle name="Normal 34 2" xfId="2361" xr:uid="{00000000-0005-0000-0000-0000D40B0000}"/>
    <cellStyle name="Normal 34 2 2" xfId="2362" xr:uid="{00000000-0005-0000-0000-0000D50B0000}"/>
    <cellStyle name="Normal 34 2 2 2" xfId="2363" xr:uid="{00000000-0005-0000-0000-0000D60B0000}"/>
    <cellStyle name="Normal 34 2 2 3" xfId="2364" xr:uid="{00000000-0005-0000-0000-0000D70B0000}"/>
    <cellStyle name="Normal 34 2 2 3 2" xfId="2365" xr:uid="{00000000-0005-0000-0000-0000D80B0000}"/>
    <cellStyle name="Normal 34 3" xfId="2366" xr:uid="{00000000-0005-0000-0000-0000D90B0000}"/>
    <cellStyle name="Normal 34 3 2" xfId="2367" xr:uid="{00000000-0005-0000-0000-0000DA0B0000}"/>
    <cellStyle name="Normal 34 3 3" xfId="2368" xr:uid="{00000000-0005-0000-0000-0000DB0B0000}"/>
    <cellStyle name="Normal 34 3 3 2" xfId="2369" xr:uid="{00000000-0005-0000-0000-0000DC0B0000}"/>
    <cellStyle name="Normal 340" xfId="1258" xr:uid="{00000000-0005-0000-0000-0000FC020000}"/>
    <cellStyle name="Normal 341" xfId="1259" xr:uid="{00000000-0005-0000-0000-0000FD020000}"/>
    <cellStyle name="Normal 342" xfId="1260" xr:uid="{00000000-0005-0000-0000-0000FE020000}"/>
    <cellStyle name="Normal 343" xfId="1261" xr:uid="{00000000-0005-0000-0000-0000FF020000}"/>
    <cellStyle name="Normal 344" xfId="1262" xr:uid="{00000000-0005-0000-0000-000000030000}"/>
    <cellStyle name="Normal 345" xfId="1263" xr:uid="{00000000-0005-0000-0000-000001030000}"/>
    <cellStyle name="Normal 346" xfId="1264" xr:uid="{00000000-0005-0000-0000-000002030000}"/>
    <cellStyle name="Normal 347" xfId="1265" xr:uid="{00000000-0005-0000-0000-000003030000}"/>
    <cellStyle name="Normal 348" xfId="1266" xr:uid="{00000000-0005-0000-0000-000004030000}"/>
    <cellStyle name="Normal 349" xfId="1267" xr:uid="{00000000-0005-0000-0000-000005030000}"/>
    <cellStyle name="Normal 35" xfId="548" xr:uid="{00000000-0005-0000-0000-000006030000}"/>
    <cellStyle name="Normal 35 2" xfId="2370" xr:uid="{00000000-0005-0000-0000-0000DE0B0000}"/>
    <cellStyle name="Normal 35 2 2" xfId="2371" xr:uid="{00000000-0005-0000-0000-0000DF0B0000}"/>
    <cellStyle name="Normal 35 2 2 2" xfId="2372" xr:uid="{00000000-0005-0000-0000-0000E00B0000}"/>
    <cellStyle name="Normal 35 2 2 3" xfId="2373" xr:uid="{00000000-0005-0000-0000-0000E10B0000}"/>
    <cellStyle name="Normal 35 2 2 3 2" xfId="2374" xr:uid="{00000000-0005-0000-0000-0000E20B0000}"/>
    <cellStyle name="Normal 35 3" xfId="2375" xr:uid="{00000000-0005-0000-0000-0000E30B0000}"/>
    <cellStyle name="Normal 35 3 2" xfId="2376" xr:uid="{00000000-0005-0000-0000-0000E40B0000}"/>
    <cellStyle name="Normal 35 3 3" xfId="2377" xr:uid="{00000000-0005-0000-0000-0000E50B0000}"/>
    <cellStyle name="Normal 35 3 3 2" xfId="2378" xr:uid="{00000000-0005-0000-0000-0000E60B0000}"/>
    <cellStyle name="Normal 350" xfId="1268" xr:uid="{00000000-0005-0000-0000-000007030000}"/>
    <cellStyle name="Normal 351" xfId="1269" xr:uid="{00000000-0005-0000-0000-000008030000}"/>
    <cellStyle name="Normal 351 2" xfId="2379" xr:uid="{00000000-0005-0000-0000-0000E70B0000}"/>
    <cellStyle name="Normal 352" xfId="1270" xr:uid="{00000000-0005-0000-0000-000009030000}"/>
    <cellStyle name="Normal 352 2" xfId="2380" xr:uid="{00000000-0005-0000-0000-0000E80B0000}"/>
    <cellStyle name="Normal 353" xfId="1271" xr:uid="{00000000-0005-0000-0000-00000A030000}"/>
    <cellStyle name="Normal 354" xfId="1272" xr:uid="{00000000-0005-0000-0000-00000B030000}"/>
    <cellStyle name="Normal 355" xfId="1273" xr:uid="{00000000-0005-0000-0000-00000C030000}"/>
    <cellStyle name="Normal 356" xfId="1274" xr:uid="{00000000-0005-0000-0000-00000D030000}"/>
    <cellStyle name="Normal 357" xfId="1275" xr:uid="{00000000-0005-0000-0000-00000E030000}"/>
    <cellStyle name="Normal 358" xfId="1276" xr:uid="{00000000-0005-0000-0000-00000F030000}"/>
    <cellStyle name="Normal 359" xfId="1277" xr:uid="{00000000-0005-0000-0000-000010030000}"/>
    <cellStyle name="Normal 36" xfId="549" xr:uid="{00000000-0005-0000-0000-000011030000}"/>
    <cellStyle name="Normal 36 2" xfId="2381" xr:uid="{00000000-0005-0000-0000-0000EA0B0000}"/>
    <cellStyle name="Normal 36 2 2" xfId="2382" xr:uid="{00000000-0005-0000-0000-0000EB0B0000}"/>
    <cellStyle name="Normal 36 2 2 2" xfId="2383" xr:uid="{00000000-0005-0000-0000-0000EC0B0000}"/>
    <cellStyle name="Normal 36 2 2 3" xfId="2384" xr:uid="{00000000-0005-0000-0000-0000ED0B0000}"/>
    <cellStyle name="Normal 36 2 2 3 2" xfId="2385" xr:uid="{00000000-0005-0000-0000-0000EE0B0000}"/>
    <cellStyle name="Normal 36 3" xfId="2386" xr:uid="{00000000-0005-0000-0000-0000EF0B0000}"/>
    <cellStyle name="Normal 36 3 2" xfId="2387" xr:uid="{00000000-0005-0000-0000-0000F00B0000}"/>
    <cellStyle name="Normal 36 3 3" xfId="2388" xr:uid="{00000000-0005-0000-0000-0000F10B0000}"/>
    <cellStyle name="Normal 36 3 3 2" xfId="2389" xr:uid="{00000000-0005-0000-0000-0000F20B0000}"/>
    <cellStyle name="Normal 360" xfId="1278" xr:uid="{00000000-0005-0000-0000-000012030000}"/>
    <cellStyle name="Normal 361" xfId="1279" xr:uid="{00000000-0005-0000-0000-000013030000}"/>
    <cellStyle name="Normal 362" xfId="1280" xr:uid="{00000000-0005-0000-0000-000014030000}"/>
    <cellStyle name="Normal 363" xfId="1285" xr:uid="{00000000-0005-0000-0000-000015030000}"/>
    <cellStyle name="Normal 364" xfId="1288" xr:uid="{00000000-0005-0000-0000-000016030000}"/>
    <cellStyle name="Normal 365" xfId="1289" xr:uid="{00000000-0005-0000-0000-000017030000}"/>
    <cellStyle name="Normal 366" xfId="1290" xr:uid="{00000000-0005-0000-0000-000018030000}"/>
    <cellStyle name="Normal 367" xfId="1291" xr:uid="{00000000-0005-0000-0000-000019030000}"/>
    <cellStyle name="Normal 368" xfId="1295" xr:uid="{00000000-0005-0000-0000-00001A030000}"/>
    <cellStyle name="Normal 369" xfId="1299" xr:uid="{00000000-0005-0000-0000-00001B030000}"/>
    <cellStyle name="Normal 37" xfId="550" xr:uid="{00000000-0005-0000-0000-00001C030000}"/>
    <cellStyle name="Normal 37 2" xfId="2390" xr:uid="{00000000-0005-0000-0000-0000F40B0000}"/>
    <cellStyle name="Normal 37 2 2" xfId="2391" xr:uid="{00000000-0005-0000-0000-0000F50B0000}"/>
    <cellStyle name="Normal 37 2 2 2" xfId="2392" xr:uid="{00000000-0005-0000-0000-0000F60B0000}"/>
    <cellStyle name="Normal 37 2 2 3" xfId="2393" xr:uid="{00000000-0005-0000-0000-0000F70B0000}"/>
    <cellStyle name="Normal 37 2 2 3 2" xfId="2394" xr:uid="{00000000-0005-0000-0000-0000F80B0000}"/>
    <cellStyle name="Normal 37 3" xfId="2395" xr:uid="{00000000-0005-0000-0000-0000F90B0000}"/>
    <cellStyle name="Normal 37 3 2" xfId="2396" xr:uid="{00000000-0005-0000-0000-0000FA0B0000}"/>
    <cellStyle name="Normal 37 3 3" xfId="2397" xr:uid="{00000000-0005-0000-0000-0000FB0B0000}"/>
    <cellStyle name="Normal 37 3 3 2" xfId="2398" xr:uid="{00000000-0005-0000-0000-0000FC0B0000}"/>
    <cellStyle name="Normal 370" xfId="1300" xr:uid="{00000000-0005-0000-0000-00001D030000}"/>
    <cellStyle name="Normal 371" xfId="1294" xr:uid="{00000000-0005-0000-0000-00001E030000}"/>
    <cellStyle name="Normal 372" xfId="1301" xr:uid="{00000000-0005-0000-0000-00001F030000}"/>
    <cellStyle name="Normal 372 2" xfId="1323" xr:uid="{00000000-0005-0000-0000-000020030000}"/>
    <cellStyle name="Normal 373" xfId="1310" xr:uid="{00000000-0005-0000-0000-000021030000}"/>
    <cellStyle name="Normal 373 2" xfId="1324" xr:uid="{00000000-0005-0000-0000-000022030000}"/>
    <cellStyle name="Normal 374" xfId="1308" xr:uid="{00000000-0005-0000-0000-000023030000}"/>
    <cellStyle name="Normal 375" xfId="1309" xr:uid="{00000000-0005-0000-0000-000024030000}"/>
    <cellStyle name="Normal 376" xfId="1302" xr:uid="{00000000-0005-0000-0000-000025030000}"/>
    <cellStyle name="Normal 377" xfId="1307" xr:uid="{00000000-0005-0000-0000-000026030000}"/>
    <cellStyle name="Normal 378" xfId="1306" xr:uid="{00000000-0005-0000-0000-000027030000}"/>
    <cellStyle name="Normal 379" xfId="1305" xr:uid="{00000000-0005-0000-0000-000028030000}"/>
    <cellStyle name="Normal 38" xfId="551" xr:uid="{00000000-0005-0000-0000-000029030000}"/>
    <cellStyle name="Normal 38 2" xfId="2399" xr:uid="{00000000-0005-0000-0000-0000FE0B0000}"/>
    <cellStyle name="Normal 38 2 2" xfId="2400" xr:uid="{00000000-0005-0000-0000-0000FF0B0000}"/>
    <cellStyle name="Normal 38 2 2 2" xfId="2401" xr:uid="{00000000-0005-0000-0000-0000000C0000}"/>
    <cellStyle name="Normal 38 2 2 3" xfId="2402" xr:uid="{00000000-0005-0000-0000-0000010C0000}"/>
    <cellStyle name="Normal 38 2 2 3 2" xfId="2403" xr:uid="{00000000-0005-0000-0000-0000020C0000}"/>
    <cellStyle name="Normal 38 3" xfId="2404" xr:uid="{00000000-0005-0000-0000-0000030C0000}"/>
    <cellStyle name="Normal 38 3 2" xfId="2405" xr:uid="{00000000-0005-0000-0000-0000040C0000}"/>
    <cellStyle name="Normal 38 3 3" xfId="2406" xr:uid="{00000000-0005-0000-0000-0000050C0000}"/>
    <cellStyle name="Normal 38 3 3 2" xfId="2407" xr:uid="{00000000-0005-0000-0000-0000060C0000}"/>
    <cellStyle name="Normal 380" xfId="1304" xr:uid="{00000000-0005-0000-0000-00002A030000}"/>
    <cellStyle name="Normal 381" xfId="1303" xr:uid="{00000000-0005-0000-0000-00002B030000}"/>
    <cellStyle name="Normal 382" xfId="1325" xr:uid="{00000000-0005-0000-0000-00002C030000}"/>
    <cellStyle name="Normal 383" xfId="1326" xr:uid="{00000000-0005-0000-0000-00002D030000}"/>
    <cellStyle name="Normal 384" xfId="1327" xr:uid="{00000000-0005-0000-0000-00002E030000}"/>
    <cellStyle name="Normal 385" xfId="1328" xr:uid="{00000000-0005-0000-0000-00002F030000}"/>
    <cellStyle name="Normal 386" xfId="1329" xr:uid="{00000000-0005-0000-0000-000030030000}"/>
    <cellStyle name="Normal 387" xfId="1330" xr:uid="{00000000-0005-0000-0000-000031030000}"/>
    <cellStyle name="Normal 388" xfId="1331" xr:uid="{00000000-0005-0000-0000-000032030000}"/>
    <cellStyle name="Normal 389" xfId="1332" xr:uid="{00000000-0005-0000-0000-000033030000}"/>
    <cellStyle name="Normal 39" xfId="552" xr:uid="{00000000-0005-0000-0000-000034030000}"/>
    <cellStyle name="Normal 39 2" xfId="2408" xr:uid="{00000000-0005-0000-0000-0000080C0000}"/>
    <cellStyle name="Normal 39 2 2" xfId="2409" xr:uid="{00000000-0005-0000-0000-0000090C0000}"/>
    <cellStyle name="Normal 39 2 2 2" xfId="2410" xr:uid="{00000000-0005-0000-0000-00000A0C0000}"/>
    <cellStyle name="Normal 39 2 2 3" xfId="2411" xr:uid="{00000000-0005-0000-0000-00000B0C0000}"/>
    <cellStyle name="Normal 39 2 2 3 2" xfId="2412" xr:uid="{00000000-0005-0000-0000-00000C0C0000}"/>
    <cellStyle name="Normal 39 3" xfId="2413" xr:uid="{00000000-0005-0000-0000-00000D0C0000}"/>
    <cellStyle name="Normal 39 3 2" xfId="2414" xr:uid="{00000000-0005-0000-0000-00000E0C0000}"/>
    <cellStyle name="Normal 39 3 3" xfId="2415" xr:uid="{00000000-0005-0000-0000-00000F0C0000}"/>
    <cellStyle name="Normal 39 3 3 2" xfId="2416" xr:uid="{00000000-0005-0000-0000-0000100C0000}"/>
    <cellStyle name="Normal 390" xfId="1333" xr:uid="{00000000-0005-0000-0000-000035030000}"/>
    <cellStyle name="Normal 391" xfId="1334" xr:uid="{00000000-0005-0000-0000-000036030000}"/>
    <cellStyle name="Normal 392" xfId="1335" xr:uid="{00000000-0005-0000-0000-000037030000}"/>
    <cellStyle name="Normal 393" xfId="1336" xr:uid="{00000000-0005-0000-0000-000038030000}"/>
    <cellStyle name="Normal 394" xfId="1337" xr:uid="{00000000-0005-0000-0000-000039030000}"/>
    <cellStyle name="Normal 395" xfId="1338" xr:uid="{00000000-0005-0000-0000-00003A030000}"/>
    <cellStyle name="Normal 396" xfId="1339" xr:uid="{00000000-0005-0000-0000-00003B030000}"/>
    <cellStyle name="Normal 397" xfId="1340" xr:uid="{00000000-0005-0000-0000-00003C030000}"/>
    <cellStyle name="Normal 398" xfId="1341" xr:uid="{00000000-0005-0000-0000-00003D030000}"/>
    <cellStyle name="Normal 399" xfId="1342" xr:uid="{00000000-0005-0000-0000-00003E030000}"/>
    <cellStyle name="Normal 4" xfId="6" xr:uid="{00000000-0005-0000-0000-000008000000}"/>
    <cellStyle name="Normal 4 2" xfId="66" xr:uid="{00000000-0005-0000-0000-000040030000}"/>
    <cellStyle name="Normal 4 2 2" xfId="392" xr:uid="{00000000-0005-0000-0000-000041030000}"/>
    <cellStyle name="Normal 4 2 2 2" xfId="905" xr:uid="{00000000-0005-0000-0000-000042030000}"/>
    <cellStyle name="Normal 4 2 2 2 2" xfId="917" xr:uid="{00000000-0005-0000-0000-000043030000}"/>
    <cellStyle name="Normal 4 2 2 2 2 2" xfId="939" xr:uid="{00000000-0005-0000-0000-000044030000}"/>
    <cellStyle name="Normal 4 2 2 2 3" xfId="926" xr:uid="{00000000-0005-0000-0000-000045030000}"/>
    <cellStyle name="Normal 4 2 2 2 4" xfId="2418" xr:uid="{00000000-0005-0000-0000-0000140C0000}"/>
    <cellStyle name="Normal 4 2 2 3" xfId="911" xr:uid="{00000000-0005-0000-0000-000046030000}"/>
    <cellStyle name="Normal 4 2 2 3 2" xfId="933" xr:uid="{00000000-0005-0000-0000-000047030000}"/>
    <cellStyle name="Normal 4 2 2 3 2 2" xfId="2420" xr:uid="{00000000-0005-0000-0000-0000160C0000}"/>
    <cellStyle name="Normal 4 2 2 3 3" xfId="2419" xr:uid="{00000000-0005-0000-0000-0000150C0000}"/>
    <cellStyle name="Normal 4 2 2 4" xfId="898" xr:uid="{00000000-0005-0000-0000-000048030000}"/>
    <cellStyle name="Normal 4 2 3" xfId="902" xr:uid="{00000000-0005-0000-0000-000049030000}"/>
    <cellStyle name="Normal 4 2 3 2" xfId="914" xr:uid="{00000000-0005-0000-0000-00004A030000}"/>
    <cellStyle name="Normal 4 2 3 2 2" xfId="936" xr:uid="{00000000-0005-0000-0000-00004B030000}"/>
    <cellStyle name="Normal 4 2 3 3" xfId="923" xr:uid="{00000000-0005-0000-0000-00004C030000}"/>
    <cellStyle name="Normal 4 2 3 4" xfId="20076" xr:uid="{44D32DDD-EC1B-4FA5-AB7B-991E4B48FD53}"/>
    <cellStyle name="Normal 4 2 4" xfId="908" xr:uid="{00000000-0005-0000-0000-00004D030000}"/>
    <cellStyle name="Normal 4 2 4 2" xfId="930" xr:uid="{00000000-0005-0000-0000-00004E030000}"/>
    <cellStyle name="Normal 4 2 5" xfId="895" xr:uid="{00000000-0005-0000-0000-00004F030000}"/>
    <cellStyle name="Normal 4 3" xfId="67" xr:uid="{00000000-0005-0000-0000-000050030000}"/>
    <cellStyle name="Normal 4 3 2" xfId="903" xr:uid="{00000000-0005-0000-0000-000051030000}"/>
    <cellStyle name="Normal 4 3 2 2" xfId="915" xr:uid="{00000000-0005-0000-0000-000052030000}"/>
    <cellStyle name="Normal 4 3 2 2 2" xfId="937" xr:uid="{00000000-0005-0000-0000-000053030000}"/>
    <cellStyle name="Normal 4 3 2 3" xfId="924" xr:uid="{00000000-0005-0000-0000-000054030000}"/>
    <cellStyle name="Normal 4 3 2 4" xfId="2421" xr:uid="{00000000-0005-0000-0000-0000180C0000}"/>
    <cellStyle name="Normal 4 3 3" xfId="909" xr:uid="{00000000-0005-0000-0000-000055030000}"/>
    <cellStyle name="Normal 4 3 3 2" xfId="931" xr:uid="{00000000-0005-0000-0000-000056030000}"/>
    <cellStyle name="Normal 4 3 3 2 2" xfId="2423" xr:uid="{00000000-0005-0000-0000-00001A0C0000}"/>
    <cellStyle name="Normal 4 3 3 3" xfId="2422" xr:uid="{00000000-0005-0000-0000-0000190C0000}"/>
    <cellStyle name="Normal 4 3 4" xfId="896" xr:uid="{00000000-0005-0000-0000-000057030000}"/>
    <cellStyle name="Normal 4 3 4 2" xfId="2424" xr:uid="{00000000-0005-0000-0000-00001B0C0000}"/>
    <cellStyle name="Normal 4 3 5" xfId="391" xr:uid="{00000000-0005-0000-0000-000058030000}"/>
    <cellStyle name="Normal 4 3 5 2" xfId="3255" xr:uid="{00000000-0005-0000-0000-00001C0C0000}"/>
    <cellStyle name="Normal 4 4" xfId="900" xr:uid="{00000000-0005-0000-0000-000059030000}"/>
    <cellStyle name="Normal 4 4 2" xfId="912" xr:uid="{00000000-0005-0000-0000-00005A030000}"/>
    <cellStyle name="Normal 4 4 2 2" xfId="934" xr:uid="{00000000-0005-0000-0000-00005B030000}"/>
    <cellStyle name="Normal 4 4 2 3" xfId="3645" xr:uid="{00000000-0005-0000-0000-00001E0C0000}"/>
    <cellStyle name="Normal 4 4 3" xfId="921" xr:uid="{00000000-0005-0000-0000-00005C030000}"/>
    <cellStyle name="Normal 4 4 4" xfId="3212" xr:uid="{00000000-0005-0000-0000-00001D0C0000}"/>
    <cellStyle name="Normal 4 5" xfId="906" xr:uid="{00000000-0005-0000-0000-00005D030000}"/>
    <cellStyle name="Normal 4 5 2" xfId="928" xr:uid="{00000000-0005-0000-0000-00005E030000}"/>
    <cellStyle name="Normal 4 5 3" xfId="20082" xr:uid="{12BB4FB6-5C9C-4BB1-B6AA-A1BB17E5C308}"/>
    <cellStyle name="Normal 4 6" xfId="893" xr:uid="{00000000-0005-0000-0000-00005F030000}"/>
    <cellStyle name="Normal 4 6 2" xfId="20039" xr:uid="{CF155F9B-A51B-453B-BF34-FF2DD0B992CE}"/>
    <cellStyle name="Normal 4 7" xfId="55" xr:uid="{00000000-0005-0000-0000-00003F030000}"/>
    <cellStyle name="Normal 4 8" xfId="2417" xr:uid="{00000000-0005-0000-0000-0000110C0000}"/>
    <cellStyle name="Normal 40" xfId="553" xr:uid="{00000000-0005-0000-0000-000060030000}"/>
    <cellStyle name="Normal 40 2" xfId="2425" xr:uid="{00000000-0005-0000-0000-0000200C0000}"/>
    <cellStyle name="Normal 40 2 2" xfId="2426" xr:uid="{00000000-0005-0000-0000-0000210C0000}"/>
    <cellStyle name="Normal 40 2 2 2" xfId="2427" xr:uid="{00000000-0005-0000-0000-0000220C0000}"/>
    <cellStyle name="Normal 40 2 2 3" xfId="2428" xr:uid="{00000000-0005-0000-0000-0000230C0000}"/>
    <cellStyle name="Normal 40 2 2 3 2" xfId="2429" xr:uid="{00000000-0005-0000-0000-0000240C0000}"/>
    <cellStyle name="Normal 40 3" xfId="2430" xr:uid="{00000000-0005-0000-0000-0000250C0000}"/>
    <cellStyle name="Normal 40 3 2" xfId="2431" xr:uid="{00000000-0005-0000-0000-0000260C0000}"/>
    <cellStyle name="Normal 40 3 3" xfId="2432" xr:uid="{00000000-0005-0000-0000-0000270C0000}"/>
    <cellStyle name="Normal 40 3 3 2" xfId="2433" xr:uid="{00000000-0005-0000-0000-0000280C0000}"/>
    <cellStyle name="Normal 41" xfId="554" xr:uid="{00000000-0005-0000-0000-000061030000}"/>
    <cellStyle name="Normal 41 2" xfId="2434" xr:uid="{00000000-0005-0000-0000-00002A0C0000}"/>
    <cellStyle name="Normal 41 2 2" xfId="2435" xr:uid="{00000000-0005-0000-0000-00002B0C0000}"/>
    <cellStyle name="Normal 41 2 2 2" xfId="2436" xr:uid="{00000000-0005-0000-0000-00002C0C0000}"/>
    <cellStyle name="Normal 41 2 2 3" xfId="2437" xr:uid="{00000000-0005-0000-0000-00002D0C0000}"/>
    <cellStyle name="Normal 41 2 2 3 2" xfId="2438" xr:uid="{00000000-0005-0000-0000-00002E0C0000}"/>
    <cellStyle name="Normal 41 3" xfId="2439" xr:uid="{00000000-0005-0000-0000-00002F0C0000}"/>
    <cellStyle name="Normal 41 3 2" xfId="2440" xr:uid="{00000000-0005-0000-0000-0000300C0000}"/>
    <cellStyle name="Normal 41 3 3" xfId="2441" xr:uid="{00000000-0005-0000-0000-0000310C0000}"/>
    <cellStyle name="Normal 41 3 3 2" xfId="2442" xr:uid="{00000000-0005-0000-0000-0000320C0000}"/>
    <cellStyle name="Normal 42" xfId="555" xr:uid="{00000000-0005-0000-0000-000062030000}"/>
    <cellStyle name="Normal 42 2" xfId="2443" xr:uid="{00000000-0005-0000-0000-0000340C0000}"/>
    <cellStyle name="Normal 42 2 2" xfId="2444" xr:uid="{00000000-0005-0000-0000-0000350C0000}"/>
    <cellStyle name="Normal 42 2 2 2" xfId="2445" xr:uid="{00000000-0005-0000-0000-0000360C0000}"/>
    <cellStyle name="Normal 42 2 2 3" xfId="2446" xr:uid="{00000000-0005-0000-0000-0000370C0000}"/>
    <cellStyle name="Normal 42 2 2 3 2" xfId="2447" xr:uid="{00000000-0005-0000-0000-0000380C0000}"/>
    <cellStyle name="Normal 42 3" xfId="2448" xr:uid="{00000000-0005-0000-0000-0000390C0000}"/>
    <cellStyle name="Normal 42 3 2" xfId="2449" xr:uid="{00000000-0005-0000-0000-00003A0C0000}"/>
    <cellStyle name="Normal 42 3 3" xfId="2450" xr:uid="{00000000-0005-0000-0000-00003B0C0000}"/>
    <cellStyle name="Normal 42 3 3 2" xfId="2451" xr:uid="{00000000-0005-0000-0000-00003C0C0000}"/>
    <cellStyle name="Normal 43" xfId="556" xr:uid="{00000000-0005-0000-0000-000063030000}"/>
    <cellStyle name="Normal 43 2" xfId="2452" xr:uid="{00000000-0005-0000-0000-00003E0C0000}"/>
    <cellStyle name="Normal 43 2 2" xfId="2453" xr:uid="{00000000-0005-0000-0000-00003F0C0000}"/>
    <cellStyle name="Normal 43 2 2 2" xfId="2454" xr:uid="{00000000-0005-0000-0000-0000400C0000}"/>
    <cellStyle name="Normal 43 2 2 3" xfId="2455" xr:uid="{00000000-0005-0000-0000-0000410C0000}"/>
    <cellStyle name="Normal 43 2 2 3 2" xfId="2456" xr:uid="{00000000-0005-0000-0000-0000420C0000}"/>
    <cellStyle name="Normal 43 3" xfId="2457" xr:uid="{00000000-0005-0000-0000-0000430C0000}"/>
    <cellStyle name="Normal 43 3 2" xfId="2458" xr:uid="{00000000-0005-0000-0000-0000440C0000}"/>
    <cellStyle name="Normal 43 3 3" xfId="2459" xr:uid="{00000000-0005-0000-0000-0000450C0000}"/>
    <cellStyle name="Normal 43 3 3 2" xfId="2460" xr:uid="{00000000-0005-0000-0000-0000460C0000}"/>
    <cellStyle name="Normal 44" xfId="557" xr:uid="{00000000-0005-0000-0000-000064030000}"/>
    <cellStyle name="Normal 44 2" xfId="2461" xr:uid="{00000000-0005-0000-0000-0000480C0000}"/>
    <cellStyle name="Normal 44 2 2" xfId="2462" xr:uid="{00000000-0005-0000-0000-0000490C0000}"/>
    <cellStyle name="Normal 44 2 2 2" xfId="2463" xr:uid="{00000000-0005-0000-0000-00004A0C0000}"/>
    <cellStyle name="Normal 44 2 2 3" xfId="2464" xr:uid="{00000000-0005-0000-0000-00004B0C0000}"/>
    <cellStyle name="Normal 44 2 2 3 2" xfId="2465" xr:uid="{00000000-0005-0000-0000-00004C0C0000}"/>
    <cellStyle name="Normal 44 3" xfId="2466" xr:uid="{00000000-0005-0000-0000-00004D0C0000}"/>
    <cellStyle name="Normal 44 3 2" xfId="2467" xr:uid="{00000000-0005-0000-0000-00004E0C0000}"/>
    <cellStyle name="Normal 44 3 3" xfId="2468" xr:uid="{00000000-0005-0000-0000-00004F0C0000}"/>
    <cellStyle name="Normal 44 3 3 2" xfId="2469" xr:uid="{00000000-0005-0000-0000-0000500C0000}"/>
    <cellStyle name="Normal 45" xfId="566" xr:uid="{00000000-0005-0000-0000-000065030000}"/>
    <cellStyle name="Normal 45 2" xfId="2470" xr:uid="{00000000-0005-0000-0000-0000520C0000}"/>
    <cellStyle name="Normal 45 2 2" xfId="2471" xr:uid="{00000000-0005-0000-0000-0000530C0000}"/>
    <cellStyle name="Normal 45 2 2 2" xfId="2472" xr:uid="{00000000-0005-0000-0000-0000540C0000}"/>
    <cellStyle name="Normal 45 2 2 3" xfId="2473" xr:uid="{00000000-0005-0000-0000-0000550C0000}"/>
    <cellStyle name="Normal 45 2 2 3 2" xfId="2474" xr:uid="{00000000-0005-0000-0000-0000560C0000}"/>
    <cellStyle name="Normal 45 3" xfId="2475" xr:uid="{00000000-0005-0000-0000-0000570C0000}"/>
    <cellStyle name="Normal 45 3 2" xfId="2476" xr:uid="{00000000-0005-0000-0000-0000580C0000}"/>
    <cellStyle name="Normal 45 3 3" xfId="2477" xr:uid="{00000000-0005-0000-0000-0000590C0000}"/>
    <cellStyle name="Normal 45 3 3 2" xfId="2478" xr:uid="{00000000-0005-0000-0000-00005A0C0000}"/>
    <cellStyle name="Normal 46" xfId="620" xr:uid="{00000000-0005-0000-0000-000066030000}"/>
    <cellStyle name="Normal 46 2" xfId="2479" xr:uid="{00000000-0005-0000-0000-00005C0C0000}"/>
    <cellStyle name="Normal 46 2 2" xfId="2480" xr:uid="{00000000-0005-0000-0000-00005D0C0000}"/>
    <cellStyle name="Normal 46 2 2 2" xfId="2481" xr:uid="{00000000-0005-0000-0000-00005E0C0000}"/>
    <cellStyle name="Normal 46 2 2 3" xfId="2482" xr:uid="{00000000-0005-0000-0000-00005F0C0000}"/>
    <cellStyle name="Normal 46 2 2 3 2" xfId="2483" xr:uid="{00000000-0005-0000-0000-0000600C0000}"/>
    <cellStyle name="Normal 46 3" xfId="2484" xr:uid="{00000000-0005-0000-0000-0000610C0000}"/>
    <cellStyle name="Normal 46 3 2" xfId="2485" xr:uid="{00000000-0005-0000-0000-0000620C0000}"/>
    <cellStyle name="Normal 46 3 3" xfId="2486" xr:uid="{00000000-0005-0000-0000-0000630C0000}"/>
    <cellStyle name="Normal 46 3 3 2" xfId="2487" xr:uid="{00000000-0005-0000-0000-0000640C0000}"/>
    <cellStyle name="Normal 47" xfId="621" xr:uid="{00000000-0005-0000-0000-000067030000}"/>
    <cellStyle name="Normal 47 2" xfId="2488" xr:uid="{00000000-0005-0000-0000-0000660C0000}"/>
    <cellStyle name="Normal 47 2 2" xfId="2489" xr:uid="{00000000-0005-0000-0000-0000670C0000}"/>
    <cellStyle name="Normal 47 2 2 2" xfId="2490" xr:uid="{00000000-0005-0000-0000-0000680C0000}"/>
    <cellStyle name="Normal 47 2 2 3" xfId="2491" xr:uid="{00000000-0005-0000-0000-0000690C0000}"/>
    <cellStyle name="Normal 47 2 2 3 2" xfId="2492" xr:uid="{00000000-0005-0000-0000-00006A0C0000}"/>
    <cellStyle name="Normal 47 3" xfId="2493" xr:uid="{00000000-0005-0000-0000-00006B0C0000}"/>
    <cellStyle name="Normal 47 3 2" xfId="2494" xr:uid="{00000000-0005-0000-0000-00006C0C0000}"/>
    <cellStyle name="Normal 47 3 3" xfId="2495" xr:uid="{00000000-0005-0000-0000-00006D0C0000}"/>
    <cellStyle name="Normal 47 3 3 2" xfId="2496" xr:uid="{00000000-0005-0000-0000-00006E0C0000}"/>
    <cellStyle name="Normal 48" xfId="622" xr:uid="{00000000-0005-0000-0000-000068030000}"/>
    <cellStyle name="Normal 48 2" xfId="2497" xr:uid="{00000000-0005-0000-0000-0000700C0000}"/>
    <cellStyle name="Normal 48 2 2" xfId="2498" xr:uid="{00000000-0005-0000-0000-0000710C0000}"/>
    <cellStyle name="Normal 48 2 2 2" xfId="2499" xr:uid="{00000000-0005-0000-0000-0000720C0000}"/>
    <cellStyle name="Normal 48 2 2 3" xfId="2500" xr:uid="{00000000-0005-0000-0000-0000730C0000}"/>
    <cellStyle name="Normal 48 2 2 3 2" xfId="2501" xr:uid="{00000000-0005-0000-0000-0000740C0000}"/>
    <cellStyle name="Normal 48 3" xfId="2502" xr:uid="{00000000-0005-0000-0000-0000750C0000}"/>
    <cellStyle name="Normal 48 3 2" xfId="2503" xr:uid="{00000000-0005-0000-0000-0000760C0000}"/>
    <cellStyle name="Normal 48 3 3" xfId="2504" xr:uid="{00000000-0005-0000-0000-0000770C0000}"/>
    <cellStyle name="Normal 48 3 3 2" xfId="2505" xr:uid="{00000000-0005-0000-0000-0000780C0000}"/>
    <cellStyle name="Normal 49" xfId="623" xr:uid="{00000000-0005-0000-0000-000069030000}"/>
    <cellStyle name="Normal 49 2" xfId="2506" xr:uid="{00000000-0005-0000-0000-00007A0C0000}"/>
    <cellStyle name="Normal 49 2 2" xfId="2507" xr:uid="{00000000-0005-0000-0000-00007B0C0000}"/>
    <cellStyle name="Normal 49 2 2 2" xfId="2508" xr:uid="{00000000-0005-0000-0000-00007C0C0000}"/>
    <cellStyle name="Normal 49 2 2 3" xfId="2509" xr:uid="{00000000-0005-0000-0000-00007D0C0000}"/>
    <cellStyle name="Normal 49 2 2 3 2" xfId="2510" xr:uid="{00000000-0005-0000-0000-00007E0C0000}"/>
    <cellStyle name="Normal 49 3" xfId="2511" xr:uid="{00000000-0005-0000-0000-00007F0C0000}"/>
    <cellStyle name="Normal 49 3 2" xfId="2512" xr:uid="{00000000-0005-0000-0000-0000800C0000}"/>
    <cellStyle name="Normal 49 3 3" xfId="2513" xr:uid="{00000000-0005-0000-0000-0000810C0000}"/>
    <cellStyle name="Normal 49 3 3 2" xfId="2514" xr:uid="{00000000-0005-0000-0000-0000820C0000}"/>
    <cellStyle name="Normal 5" xfId="56" xr:uid="{00000000-0005-0000-0000-00006A030000}"/>
    <cellStyle name="Normal 5 2" xfId="68" xr:uid="{00000000-0005-0000-0000-00006B030000}"/>
    <cellStyle name="Normal 5 2 2" xfId="904" xr:uid="{00000000-0005-0000-0000-00006C030000}"/>
    <cellStyle name="Normal 5 2 2 2" xfId="916" xr:uid="{00000000-0005-0000-0000-00006D030000}"/>
    <cellStyle name="Normal 5 2 2 2 2" xfId="938" xr:uid="{00000000-0005-0000-0000-00006E030000}"/>
    <cellStyle name="Normal 5 2 2 3" xfId="925" xr:uid="{00000000-0005-0000-0000-00006F030000}"/>
    <cellStyle name="Normal 5 2 2 4" xfId="20077" xr:uid="{76DDA440-BD8C-4B91-AE35-275B6DBAE66A}"/>
    <cellStyle name="Normal 5 2 3" xfId="910" xr:uid="{00000000-0005-0000-0000-000070030000}"/>
    <cellStyle name="Normal 5 2 3 2" xfId="932" xr:uid="{00000000-0005-0000-0000-000071030000}"/>
    <cellStyle name="Normal 5 2 4" xfId="897" xr:uid="{00000000-0005-0000-0000-000072030000}"/>
    <cellStyle name="Normal 5 3" xfId="901" xr:uid="{00000000-0005-0000-0000-000073030000}"/>
    <cellStyle name="Normal 5 3 2" xfId="913" xr:uid="{00000000-0005-0000-0000-000074030000}"/>
    <cellStyle name="Normal 5 3 2 2" xfId="935" xr:uid="{00000000-0005-0000-0000-000075030000}"/>
    <cellStyle name="Normal 5 3 3" xfId="922" xr:uid="{00000000-0005-0000-0000-000076030000}"/>
    <cellStyle name="Normal 5 3 4" xfId="3213" xr:uid="{00000000-0005-0000-0000-0000850C0000}"/>
    <cellStyle name="Normal 5 4" xfId="907" xr:uid="{00000000-0005-0000-0000-000077030000}"/>
    <cellStyle name="Normal 5 4 2" xfId="929" xr:uid="{00000000-0005-0000-0000-000078030000}"/>
    <cellStyle name="Normal 5 4 3" xfId="3256" xr:uid="{00000000-0005-0000-0000-0000860C0000}"/>
    <cellStyle name="Normal 5 5" xfId="894" xr:uid="{00000000-0005-0000-0000-000079030000}"/>
    <cellStyle name="Normal 5 6" xfId="2515" xr:uid="{00000000-0005-0000-0000-0000830C0000}"/>
    <cellStyle name="Normal 50" xfId="624" xr:uid="{00000000-0005-0000-0000-00007A030000}"/>
    <cellStyle name="Normal 50 2" xfId="2516" xr:uid="{00000000-0005-0000-0000-0000880C0000}"/>
    <cellStyle name="Normal 50 2 2" xfId="2517" xr:uid="{00000000-0005-0000-0000-0000890C0000}"/>
    <cellStyle name="Normal 50 2 2 2" xfId="2518" xr:uid="{00000000-0005-0000-0000-00008A0C0000}"/>
    <cellStyle name="Normal 50 2 2 3" xfId="2519" xr:uid="{00000000-0005-0000-0000-00008B0C0000}"/>
    <cellStyle name="Normal 50 2 2 3 2" xfId="2520" xr:uid="{00000000-0005-0000-0000-00008C0C0000}"/>
    <cellStyle name="Normal 50 3" xfId="2521" xr:uid="{00000000-0005-0000-0000-00008D0C0000}"/>
    <cellStyle name="Normal 50 3 2" xfId="2522" xr:uid="{00000000-0005-0000-0000-00008E0C0000}"/>
    <cellStyle name="Normal 50 3 3" xfId="2523" xr:uid="{00000000-0005-0000-0000-00008F0C0000}"/>
    <cellStyle name="Normal 50 3 3 2" xfId="2524" xr:uid="{00000000-0005-0000-0000-0000900C0000}"/>
    <cellStyle name="Normal 51" xfId="625" xr:uid="{00000000-0005-0000-0000-00007B030000}"/>
    <cellStyle name="Normal 51 2" xfId="2525" xr:uid="{00000000-0005-0000-0000-0000920C0000}"/>
    <cellStyle name="Normal 51 2 2" xfId="2526" xr:uid="{00000000-0005-0000-0000-0000930C0000}"/>
    <cellStyle name="Normal 51 2 2 2" xfId="2527" xr:uid="{00000000-0005-0000-0000-0000940C0000}"/>
    <cellStyle name="Normal 51 2 2 3" xfId="2528" xr:uid="{00000000-0005-0000-0000-0000950C0000}"/>
    <cellStyle name="Normal 51 2 2 3 2" xfId="2529" xr:uid="{00000000-0005-0000-0000-0000960C0000}"/>
    <cellStyle name="Normal 51 3" xfId="2530" xr:uid="{00000000-0005-0000-0000-0000970C0000}"/>
    <cellStyle name="Normal 51 3 2" xfId="2531" xr:uid="{00000000-0005-0000-0000-0000980C0000}"/>
    <cellStyle name="Normal 51 3 3" xfId="2532" xr:uid="{00000000-0005-0000-0000-0000990C0000}"/>
    <cellStyle name="Normal 51 3 3 2" xfId="2533" xr:uid="{00000000-0005-0000-0000-00009A0C0000}"/>
    <cellStyle name="Normal 52" xfId="626" xr:uid="{00000000-0005-0000-0000-00007C030000}"/>
    <cellStyle name="Normal 52 2" xfId="2534" xr:uid="{00000000-0005-0000-0000-00009C0C0000}"/>
    <cellStyle name="Normal 52 2 2" xfId="2535" xr:uid="{00000000-0005-0000-0000-00009D0C0000}"/>
    <cellStyle name="Normal 52 2 2 2" xfId="2536" xr:uid="{00000000-0005-0000-0000-00009E0C0000}"/>
    <cellStyle name="Normal 52 2 2 3" xfId="2537" xr:uid="{00000000-0005-0000-0000-00009F0C0000}"/>
    <cellStyle name="Normal 52 2 2 3 2" xfId="2538" xr:uid="{00000000-0005-0000-0000-0000A00C0000}"/>
    <cellStyle name="Normal 52 3" xfId="2539" xr:uid="{00000000-0005-0000-0000-0000A10C0000}"/>
    <cellStyle name="Normal 52 3 2" xfId="2540" xr:uid="{00000000-0005-0000-0000-0000A20C0000}"/>
    <cellStyle name="Normal 52 3 3" xfId="2541" xr:uid="{00000000-0005-0000-0000-0000A30C0000}"/>
    <cellStyle name="Normal 52 3 3 2" xfId="2542" xr:uid="{00000000-0005-0000-0000-0000A40C0000}"/>
    <cellStyle name="Normal 53" xfId="69" xr:uid="{00000000-0005-0000-0000-00007D030000}"/>
    <cellStyle name="Normal 53 2" xfId="2543" xr:uid="{00000000-0005-0000-0000-0000A60C0000}"/>
    <cellStyle name="Normal 53 2 2" xfId="2544" xr:uid="{00000000-0005-0000-0000-0000A70C0000}"/>
    <cellStyle name="Normal 53 2 2 2" xfId="2545" xr:uid="{00000000-0005-0000-0000-0000A80C0000}"/>
    <cellStyle name="Normal 53 2 2 3" xfId="2546" xr:uid="{00000000-0005-0000-0000-0000A90C0000}"/>
    <cellStyle name="Normal 53 2 2 3 2" xfId="2547" xr:uid="{00000000-0005-0000-0000-0000AA0C0000}"/>
    <cellStyle name="Normal 53 3" xfId="2548" xr:uid="{00000000-0005-0000-0000-0000AB0C0000}"/>
    <cellStyle name="Normal 53 3 2" xfId="2549" xr:uid="{00000000-0005-0000-0000-0000AC0C0000}"/>
    <cellStyle name="Normal 53 3 3" xfId="2550" xr:uid="{00000000-0005-0000-0000-0000AD0C0000}"/>
    <cellStyle name="Normal 53 3 3 2" xfId="2551" xr:uid="{00000000-0005-0000-0000-0000AE0C0000}"/>
    <cellStyle name="Normal 54" xfId="619" xr:uid="{00000000-0005-0000-0000-00007E030000}"/>
    <cellStyle name="Normal 54 2" xfId="2552" xr:uid="{00000000-0005-0000-0000-0000B00C0000}"/>
    <cellStyle name="Normal 54 2 2" xfId="2553" xr:uid="{00000000-0005-0000-0000-0000B10C0000}"/>
    <cellStyle name="Normal 54 2 2 2" xfId="2554" xr:uid="{00000000-0005-0000-0000-0000B20C0000}"/>
    <cellStyle name="Normal 54 2 2 3" xfId="2555" xr:uid="{00000000-0005-0000-0000-0000B30C0000}"/>
    <cellStyle name="Normal 54 2 2 3 2" xfId="2556" xr:uid="{00000000-0005-0000-0000-0000B40C0000}"/>
    <cellStyle name="Normal 54 3" xfId="2557" xr:uid="{00000000-0005-0000-0000-0000B50C0000}"/>
    <cellStyle name="Normal 54 3 2" xfId="2558" xr:uid="{00000000-0005-0000-0000-0000B60C0000}"/>
    <cellStyle name="Normal 54 3 3" xfId="2559" xr:uid="{00000000-0005-0000-0000-0000B70C0000}"/>
    <cellStyle name="Normal 54 3 3 2" xfId="2560" xr:uid="{00000000-0005-0000-0000-0000B80C0000}"/>
    <cellStyle name="Normal 55" xfId="70" xr:uid="{00000000-0005-0000-0000-00007F030000}"/>
    <cellStyle name="Normal 55 2" xfId="2561" xr:uid="{00000000-0005-0000-0000-0000BA0C0000}"/>
    <cellStyle name="Normal 55 2 2" xfId="2562" xr:uid="{00000000-0005-0000-0000-0000BB0C0000}"/>
    <cellStyle name="Normal 55 2 2 2" xfId="2563" xr:uid="{00000000-0005-0000-0000-0000BC0C0000}"/>
    <cellStyle name="Normal 55 2 2 3" xfId="2564" xr:uid="{00000000-0005-0000-0000-0000BD0C0000}"/>
    <cellStyle name="Normal 55 2 2 3 2" xfId="2565" xr:uid="{00000000-0005-0000-0000-0000BE0C0000}"/>
    <cellStyle name="Normal 55 3" xfId="2566" xr:uid="{00000000-0005-0000-0000-0000BF0C0000}"/>
    <cellStyle name="Normal 55 3 2" xfId="2567" xr:uid="{00000000-0005-0000-0000-0000C00C0000}"/>
    <cellStyle name="Normal 55 3 3" xfId="2568" xr:uid="{00000000-0005-0000-0000-0000C10C0000}"/>
    <cellStyle name="Normal 55 3 3 2" xfId="2569" xr:uid="{00000000-0005-0000-0000-0000C20C0000}"/>
    <cellStyle name="Normal 56" xfId="627" xr:uid="{00000000-0005-0000-0000-000080030000}"/>
    <cellStyle name="Normal 56 2" xfId="2570" xr:uid="{00000000-0005-0000-0000-0000C40C0000}"/>
    <cellStyle name="Normal 56 2 2" xfId="2571" xr:uid="{00000000-0005-0000-0000-0000C50C0000}"/>
    <cellStyle name="Normal 56 2 2 2" xfId="2572" xr:uid="{00000000-0005-0000-0000-0000C60C0000}"/>
    <cellStyle name="Normal 56 2 2 3" xfId="2573" xr:uid="{00000000-0005-0000-0000-0000C70C0000}"/>
    <cellStyle name="Normal 56 2 2 3 2" xfId="2574" xr:uid="{00000000-0005-0000-0000-0000C80C0000}"/>
    <cellStyle name="Normal 56 3" xfId="2575" xr:uid="{00000000-0005-0000-0000-0000C90C0000}"/>
    <cellStyle name="Normal 56 3 2" xfId="2576" xr:uid="{00000000-0005-0000-0000-0000CA0C0000}"/>
    <cellStyle name="Normal 56 3 3" xfId="2577" xr:uid="{00000000-0005-0000-0000-0000CB0C0000}"/>
    <cellStyle name="Normal 56 3 3 2" xfId="2578" xr:uid="{00000000-0005-0000-0000-0000CC0C0000}"/>
    <cellStyle name="Normal 57" xfId="71" xr:uid="{00000000-0005-0000-0000-000081030000}"/>
    <cellStyle name="Normal 57 2" xfId="2579" xr:uid="{00000000-0005-0000-0000-0000CE0C0000}"/>
    <cellStyle name="Normal 57 2 2" xfId="2580" xr:uid="{00000000-0005-0000-0000-0000CF0C0000}"/>
    <cellStyle name="Normal 57 2 2 2" xfId="2581" xr:uid="{00000000-0005-0000-0000-0000D00C0000}"/>
    <cellStyle name="Normal 57 2 2 3" xfId="2582" xr:uid="{00000000-0005-0000-0000-0000D10C0000}"/>
    <cellStyle name="Normal 57 2 2 3 2" xfId="2583" xr:uid="{00000000-0005-0000-0000-0000D20C0000}"/>
    <cellStyle name="Normal 57 3" xfId="2584" xr:uid="{00000000-0005-0000-0000-0000D30C0000}"/>
    <cellStyle name="Normal 57 3 2" xfId="2585" xr:uid="{00000000-0005-0000-0000-0000D40C0000}"/>
    <cellStyle name="Normal 57 3 3" xfId="2586" xr:uid="{00000000-0005-0000-0000-0000D50C0000}"/>
    <cellStyle name="Normal 57 3 3 2" xfId="2587" xr:uid="{00000000-0005-0000-0000-0000D60C0000}"/>
    <cellStyle name="Normal 58" xfId="72" xr:uid="{00000000-0005-0000-0000-000082030000}"/>
    <cellStyle name="Normal 58 2" xfId="2588" xr:uid="{00000000-0005-0000-0000-0000D80C0000}"/>
    <cellStyle name="Normal 58 2 2" xfId="2589" xr:uid="{00000000-0005-0000-0000-0000D90C0000}"/>
    <cellStyle name="Normal 58 2 2 2" xfId="2590" xr:uid="{00000000-0005-0000-0000-0000DA0C0000}"/>
    <cellStyle name="Normal 58 2 2 3" xfId="2591" xr:uid="{00000000-0005-0000-0000-0000DB0C0000}"/>
    <cellStyle name="Normal 58 2 2 3 2" xfId="2592" xr:uid="{00000000-0005-0000-0000-0000DC0C0000}"/>
    <cellStyle name="Normal 58 3" xfId="2593" xr:uid="{00000000-0005-0000-0000-0000DD0C0000}"/>
    <cellStyle name="Normal 58 3 2" xfId="2594" xr:uid="{00000000-0005-0000-0000-0000DE0C0000}"/>
    <cellStyle name="Normal 58 3 3" xfId="2595" xr:uid="{00000000-0005-0000-0000-0000DF0C0000}"/>
    <cellStyle name="Normal 58 3 3 2" xfId="2596" xr:uid="{00000000-0005-0000-0000-0000E00C0000}"/>
    <cellStyle name="Normal 59" xfId="628" xr:uid="{00000000-0005-0000-0000-000083030000}"/>
    <cellStyle name="Normal 59 2" xfId="2597" xr:uid="{00000000-0005-0000-0000-0000E20C0000}"/>
    <cellStyle name="Normal 59 2 2" xfId="2598" xr:uid="{00000000-0005-0000-0000-0000E30C0000}"/>
    <cellStyle name="Normal 59 2 2 2" xfId="2599" xr:uid="{00000000-0005-0000-0000-0000E40C0000}"/>
    <cellStyle name="Normal 59 2 2 3" xfId="2600" xr:uid="{00000000-0005-0000-0000-0000E50C0000}"/>
    <cellStyle name="Normal 59 2 2 3 2" xfId="2601" xr:uid="{00000000-0005-0000-0000-0000E60C0000}"/>
    <cellStyle name="Normal 59 3" xfId="2602" xr:uid="{00000000-0005-0000-0000-0000E70C0000}"/>
    <cellStyle name="Normal 59 3 2" xfId="2603" xr:uid="{00000000-0005-0000-0000-0000E80C0000}"/>
    <cellStyle name="Normal 59 3 3" xfId="2604" xr:uid="{00000000-0005-0000-0000-0000E90C0000}"/>
    <cellStyle name="Normal 59 3 3 2" xfId="2605" xr:uid="{00000000-0005-0000-0000-0000EA0C0000}"/>
    <cellStyle name="Normal 6" xfId="73" xr:uid="{00000000-0005-0000-0000-000084030000}"/>
    <cellStyle name="Normal 6 2" xfId="74" xr:uid="{00000000-0005-0000-0000-000085030000}"/>
    <cellStyle name="Normal 6 2 2" xfId="927" xr:uid="{00000000-0005-0000-0000-000086030000}"/>
    <cellStyle name="Normal 6 2 2 2" xfId="3646" xr:uid="{00000000-0005-0000-0000-0000EE0C0000}"/>
    <cellStyle name="Normal 6 2 2 3" xfId="2606" xr:uid="{00000000-0005-0000-0000-0000ED0C0000}"/>
    <cellStyle name="Normal 6 2 3" xfId="2607" xr:uid="{00000000-0005-0000-0000-0000EF0C0000}"/>
    <cellStyle name="Normal 6 2 3 2" xfId="2608" xr:uid="{00000000-0005-0000-0000-0000F00C0000}"/>
    <cellStyle name="Normal 6 3" xfId="1286" xr:uid="{00000000-0005-0000-0000-000087030000}"/>
    <cellStyle name="Normal 6 3 2" xfId="3647" xr:uid="{00000000-0005-0000-0000-0000F20C0000}"/>
    <cellStyle name="Normal 6 4" xfId="3214" xr:uid="{00000000-0005-0000-0000-0000F30C0000}"/>
    <cellStyle name="Normal 60" xfId="75" xr:uid="{00000000-0005-0000-0000-000088030000}"/>
    <cellStyle name="Normal 60 2" xfId="2609" xr:uid="{00000000-0005-0000-0000-0000F50C0000}"/>
    <cellStyle name="Normal 60 2 2" xfId="2610" xr:uid="{00000000-0005-0000-0000-0000F60C0000}"/>
    <cellStyle name="Normal 60 2 2 2" xfId="2611" xr:uid="{00000000-0005-0000-0000-0000F70C0000}"/>
    <cellStyle name="Normal 60 2 2 3" xfId="2612" xr:uid="{00000000-0005-0000-0000-0000F80C0000}"/>
    <cellStyle name="Normal 60 2 2 3 2" xfId="2613" xr:uid="{00000000-0005-0000-0000-0000F90C0000}"/>
    <cellStyle name="Normal 60 3" xfId="2614" xr:uid="{00000000-0005-0000-0000-0000FA0C0000}"/>
    <cellStyle name="Normal 60 3 2" xfId="2615" xr:uid="{00000000-0005-0000-0000-0000FB0C0000}"/>
    <cellStyle name="Normal 60 3 3" xfId="2616" xr:uid="{00000000-0005-0000-0000-0000FC0C0000}"/>
    <cellStyle name="Normal 60 3 3 2" xfId="2617" xr:uid="{00000000-0005-0000-0000-0000FD0C0000}"/>
    <cellStyle name="Normal 61" xfId="629" xr:uid="{00000000-0005-0000-0000-000089030000}"/>
    <cellStyle name="Normal 61 2" xfId="2618" xr:uid="{00000000-0005-0000-0000-0000FF0C0000}"/>
    <cellStyle name="Normal 61 2 2" xfId="2619" xr:uid="{00000000-0005-0000-0000-0000000D0000}"/>
    <cellStyle name="Normal 61 2 2 2" xfId="2620" xr:uid="{00000000-0005-0000-0000-0000010D0000}"/>
    <cellStyle name="Normal 61 2 2 3" xfId="2621" xr:uid="{00000000-0005-0000-0000-0000020D0000}"/>
    <cellStyle name="Normal 61 2 2 3 2" xfId="2622" xr:uid="{00000000-0005-0000-0000-0000030D0000}"/>
    <cellStyle name="Normal 61 3" xfId="2623" xr:uid="{00000000-0005-0000-0000-0000040D0000}"/>
    <cellStyle name="Normal 61 3 2" xfId="2624" xr:uid="{00000000-0005-0000-0000-0000050D0000}"/>
    <cellStyle name="Normal 61 3 3" xfId="2625" xr:uid="{00000000-0005-0000-0000-0000060D0000}"/>
    <cellStyle name="Normal 61 3 3 2" xfId="2626" xr:uid="{00000000-0005-0000-0000-0000070D0000}"/>
    <cellStyle name="Normal 62" xfId="630" xr:uid="{00000000-0005-0000-0000-00008A030000}"/>
    <cellStyle name="Normal 62 2" xfId="2627" xr:uid="{00000000-0005-0000-0000-0000090D0000}"/>
    <cellStyle name="Normal 62 2 2" xfId="2628" xr:uid="{00000000-0005-0000-0000-00000A0D0000}"/>
    <cellStyle name="Normal 62 2 2 2" xfId="2629" xr:uid="{00000000-0005-0000-0000-00000B0D0000}"/>
    <cellStyle name="Normal 62 2 2 3" xfId="2630" xr:uid="{00000000-0005-0000-0000-00000C0D0000}"/>
    <cellStyle name="Normal 62 2 2 3 2" xfId="2631" xr:uid="{00000000-0005-0000-0000-00000D0D0000}"/>
    <cellStyle name="Normal 62 3" xfId="2632" xr:uid="{00000000-0005-0000-0000-00000E0D0000}"/>
    <cellStyle name="Normal 62 3 2" xfId="2633" xr:uid="{00000000-0005-0000-0000-00000F0D0000}"/>
    <cellStyle name="Normal 62 3 3" xfId="2634" xr:uid="{00000000-0005-0000-0000-0000100D0000}"/>
    <cellStyle name="Normal 62 3 3 2" xfId="2635" xr:uid="{00000000-0005-0000-0000-0000110D0000}"/>
    <cellStyle name="Normal 63" xfId="631" xr:uid="{00000000-0005-0000-0000-00008B030000}"/>
    <cellStyle name="Normal 63 2" xfId="2636" xr:uid="{00000000-0005-0000-0000-0000130D0000}"/>
    <cellStyle name="Normal 63 2 2" xfId="2637" xr:uid="{00000000-0005-0000-0000-0000140D0000}"/>
    <cellStyle name="Normal 63 2 2 2" xfId="2638" xr:uid="{00000000-0005-0000-0000-0000150D0000}"/>
    <cellStyle name="Normal 63 2 2 3" xfId="2639" xr:uid="{00000000-0005-0000-0000-0000160D0000}"/>
    <cellStyle name="Normal 63 2 2 3 2" xfId="2640" xr:uid="{00000000-0005-0000-0000-0000170D0000}"/>
    <cellStyle name="Normal 63 3" xfId="2641" xr:uid="{00000000-0005-0000-0000-0000180D0000}"/>
    <cellStyle name="Normal 63 3 2" xfId="2642" xr:uid="{00000000-0005-0000-0000-0000190D0000}"/>
    <cellStyle name="Normal 63 3 3" xfId="2643" xr:uid="{00000000-0005-0000-0000-00001A0D0000}"/>
    <cellStyle name="Normal 63 3 3 2" xfId="2644" xr:uid="{00000000-0005-0000-0000-00001B0D0000}"/>
    <cellStyle name="Normal 64" xfId="632" xr:uid="{00000000-0005-0000-0000-00008C030000}"/>
    <cellStyle name="Normal 64 2" xfId="2645" xr:uid="{00000000-0005-0000-0000-00001D0D0000}"/>
    <cellStyle name="Normal 64 2 2" xfId="2646" xr:uid="{00000000-0005-0000-0000-00001E0D0000}"/>
    <cellStyle name="Normal 64 2 2 2" xfId="2647" xr:uid="{00000000-0005-0000-0000-00001F0D0000}"/>
    <cellStyle name="Normal 64 2 2 3" xfId="2648" xr:uid="{00000000-0005-0000-0000-0000200D0000}"/>
    <cellStyle name="Normal 64 2 2 3 2" xfId="2649" xr:uid="{00000000-0005-0000-0000-0000210D0000}"/>
    <cellStyle name="Normal 64 3" xfId="2650" xr:uid="{00000000-0005-0000-0000-0000220D0000}"/>
    <cellStyle name="Normal 64 3 2" xfId="2651" xr:uid="{00000000-0005-0000-0000-0000230D0000}"/>
    <cellStyle name="Normal 64 3 3" xfId="2652" xr:uid="{00000000-0005-0000-0000-0000240D0000}"/>
    <cellStyle name="Normal 64 3 3 2" xfId="2653" xr:uid="{00000000-0005-0000-0000-0000250D0000}"/>
    <cellStyle name="Normal 65" xfId="76" xr:uid="{00000000-0005-0000-0000-00008D030000}"/>
    <cellStyle name="Normal 65 2" xfId="2654" xr:uid="{00000000-0005-0000-0000-0000270D0000}"/>
    <cellStyle name="Normal 65 2 2" xfId="2655" xr:uid="{00000000-0005-0000-0000-0000280D0000}"/>
    <cellStyle name="Normal 65 2 2 2" xfId="2656" xr:uid="{00000000-0005-0000-0000-0000290D0000}"/>
    <cellStyle name="Normal 65 2 2 3" xfId="2657" xr:uid="{00000000-0005-0000-0000-00002A0D0000}"/>
    <cellStyle name="Normal 65 2 2 3 2" xfId="2658" xr:uid="{00000000-0005-0000-0000-00002B0D0000}"/>
    <cellStyle name="Normal 65 3" xfId="2659" xr:uid="{00000000-0005-0000-0000-00002C0D0000}"/>
    <cellStyle name="Normal 65 3 2" xfId="2660" xr:uid="{00000000-0005-0000-0000-00002D0D0000}"/>
    <cellStyle name="Normal 65 3 3" xfId="2661" xr:uid="{00000000-0005-0000-0000-00002E0D0000}"/>
    <cellStyle name="Normal 65 3 3 2" xfId="2662" xr:uid="{00000000-0005-0000-0000-00002F0D0000}"/>
    <cellStyle name="Normal 66" xfId="633" xr:uid="{00000000-0005-0000-0000-00008E030000}"/>
    <cellStyle name="Normal 66 2" xfId="2663" xr:uid="{00000000-0005-0000-0000-0000310D0000}"/>
    <cellStyle name="Normal 66 2 2" xfId="2664" xr:uid="{00000000-0005-0000-0000-0000320D0000}"/>
    <cellStyle name="Normal 66 2 2 2" xfId="2665" xr:uid="{00000000-0005-0000-0000-0000330D0000}"/>
    <cellStyle name="Normal 66 2 2 3" xfId="2666" xr:uid="{00000000-0005-0000-0000-0000340D0000}"/>
    <cellStyle name="Normal 66 2 2 3 2" xfId="2667" xr:uid="{00000000-0005-0000-0000-0000350D0000}"/>
    <cellStyle name="Normal 66 3" xfId="2668" xr:uid="{00000000-0005-0000-0000-0000360D0000}"/>
    <cellStyle name="Normal 66 3 2" xfId="2669" xr:uid="{00000000-0005-0000-0000-0000370D0000}"/>
    <cellStyle name="Normal 66 3 3" xfId="2670" xr:uid="{00000000-0005-0000-0000-0000380D0000}"/>
    <cellStyle name="Normal 66 3 3 2" xfId="2671" xr:uid="{00000000-0005-0000-0000-0000390D0000}"/>
    <cellStyle name="Normal 67" xfId="634" xr:uid="{00000000-0005-0000-0000-00008F030000}"/>
    <cellStyle name="Normal 67 2" xfId="2672" xr:uid="{00000000-0005-0000-0000-00003B0D0000}"/>
    <cellStyle name="Normal 67 2 2" xfId="2673" xr:uid="{00000000-0005-0000-0000-00003C0D0000}"/>
    <cellStyle name="Normal 67 2 2 2" xfId="2674" xr:uid="{00000000-0005-0000-0000-00003D0D0000}"/>
    <cellStyle name="Normal 67 2 2 3" xfId="2675" xr:uid="{00000000-0005-0000-0000-00003E0D0000}"/>
    <cellStyle name="Normal 67 2 2 3 2" xfId="2676" xr:uid="{00000000-0005-0000-0000-00003F0D0000}"/>
    <cellStyle name="Normal 67 3" xfId="2677" xr:uid="{00000000-0005-0000-0000-0000400D0000}"/>
    <cellStyle name="Normal 67 3 2" xfId="2678" xr:uid="{00000000-0005-0000-0000-0000410D0000}"/>
    <cellStyle name="Normal 67 3 3" xfId="2679" xr:uid="{00000000-0005-0000-0000-0000420D0000}"/>
    <cellStyle name="Normal 67 3 3 2" xfId="2680" xr:uid="{00000000-0005-0000-0000-0000430D0000}"/>
    <cellStyle name="Normal 68" xfId="635" xr:uid="{00000000-0005-0000-0000-000090030000}"/>
    <cellStyle name="Normal 68 2" xfId="2681" xr:uid="{00000000-0005-0000-0000-0000450D0000}"/>
    <cellStyle name="Normal 68 2 2" xfId="2682" xr:uid="{00000000-0005-0000-0000-0000460D0000}"/>
    <cellStyle name="Normal 68 2 2 2" xfId="2683" xr:uid="{00000000-0005-0000-0000-0000470D0000}"/>
    <cellStyle name="Normal 68 2 2 3" xfId="2684" xr:uid="{00000000-0005-0000-0000-0000480D0000}"/>
    <cellStyle name="Normal 68 2 2 3 2" xfId="2685" xr:uid="{00000000-0005-0000-0000-0000490D0000}"/>
    <cellStyle name="Normal 68 3" xfId="2686" xr:uid="{00000000-0005-0000-0000-00004A0D0000}"/>
    <cellStyle name="Normal 68 3 2" xfId="2687" xr:uid="{00000000-0005-0000-0000-00004B0D0000}"/>
    <cellStyle name="Normal 68 3 3" xfId="2688" xr:uid="{00000000-0005-0000-0000-00004C0D0000}"/>
    <cellStyle name="Normal 68 3 3 2" xfId="2689" xr:uid="{00000000-0005-0000-0000-00004D0D0000}"/>
    <cellStyle name="Normal 69" xfId="636" xr:uid="{00000000-0005-0000-0000-000091030000}"/>
    <cellStyle name="Normal 69 2" xfId="2690" xr:uid="{00000000-0005-0000-0000-00004F0D0000}"/>
    <cellStyle name="Normal 69 2 2" xfId="2691" xr:uid="{00000000-0005-0000-0000-0000500D0000}"/>
    <cellStyle name="Normal 69 2 2 2" xfId="2692" xr:uid="{00000000-0005-0000-0000-0000510D0000}"/>
    <cellStyle name="Normal 69 2 2 3" xfId="2693" xr:uid="{00000000-0005-0000-0000-0000520D0000}"/>
    <cellStyle name="Normal 69 2 2 3 2" xfId="2694" xr:uid="{00000000-0005-0000-0000-0000530D0000}"/>
    <cellStyle name="Normal 69 3" xfId="2695" xr:uid="{00000000-0005-0000-0000-0000540D0000}"/>
    <cellStyle name="Normal 69 3 2" xfId="2696" xr:uid="{00000000-0005-0000-0000-0000550D0000}"/>
    <cellStyle name="Normal 69 3 3" xfId="2697" xr:uid="{00000000-0005-0000-0000-0000560D0000}"/>
    <cellStyle name="Normal 69 3 3 2" xfId="2698" xr:uid="{00000000-0005-0000-0000-0000570D0000}"/>
    <cellStyle name="Normal 7" xfId="77" xr:uid="{00000000-0005-0000-0000-000092030000}"/>
    <cellStyle name="Normal 7 2" xfId="78" xr:uid="{00000000-0005-0000-0000-000093030000}"/>
    <cellStyle name="Normal 7 2 2" xfId="394" xr:uid="{00000000-0005-0000-0000-000094030000}"/>
    <cellStyle name="Normal 7 2 2 2" xfId="2699" xr:uid="{00000000-0005-0000-0000-00005B0D0000}"/>
    <cellStyle name="Normal 7 2 2 3" xfId="2700" xr:uid="{00000000-0005-0000-0000-00005C0D0000}"/>
    <cellStyle name="Normal 7 2 2 3 2" xfId="2701" xr:uid="{00000000-0005-0000-0000-00005D0D0000}"/>
    <cellStyle name="Normal 7 3" xfId="393" xr:uid="{00000000-0005-0000-0000-000095030000}"/>
    <cellStyle name="Normal 7 3 2" xfId="2702" xr:uid="{00000000-0005-0000-0000-00005F0D0000}"/>
    <cellStyle name="Normal 7 3 3" xfId="2703" xr:uid="{00000000-0005-0000-0000-0000600D0000}"/>
    <cellStyle name="Normal 7 3 3 2" xfId="2704" xr:uid="{00000000-0005-0000-0000-0000610D0000}"/>
    <cellStyle name="Normal 7 3 4" xfId="20059" xr:uid="{52D56D28-C7E7-496A-99A8-00B00C64BB46}"/>
    <cellStyle name="Normal 7 4" xfId="1319" xr:uid="{00000000-0005-0000-0000-000096030000}"/>
    <cellStyle name="Normal 70" xfId="637" xr:uid="{00000000-0005-0000-0000-000097030000}"/>
    <cellStyle name="Normal 70 2" xfId="2705" xr:uid="{00000000-0005-0000-0000-0000630D0000}"/>
    <cellStyle name="Normal 70 2 2" xfId="2706" xr:uid="{00000000-0005-0000-0000-0000640D0000}"/>
    <cellStyle name="Normal 70 2 2 2" xfId="2707" xr:uid="{00000000-0005-0000-0000-0000650D0000}"/>
    <cellStyle name="Normal 70 2 2 3" xfId="2708" xr:uid="{00000000-0005-0000-0000-0000660D0000}"/>
    <cellStyle name="Normal 70 2 2 3 2" xfId="2709" xr:uid="{00000000-0005-0000-0000-0000670D0000}"/>
    <cellStyle name="Normal 70 3" xfId="2710" xr:uid="{00000000-0005-0000-0000-0000680D0000}"/>
    <cellStyle name="Normal 70 3 2" xfId="2711" xr:uid="{00000000-0005-0000-0000-0000690D0000}"/>
    <cellStyle name="Normal 70 3 3" xfId="2712" xr:uid="{00000000-0005-0000-0000-00006A0D0000}"/>
    <cellStyle name="Normal 70 3 3 2" xfId="2713" xr:uid="{00000000-0005-0000-0000-00006B0D0000}"/>
    <cellStyle name="Normal 71" xfId="678" xr:uid="{00000000-0005-0000-0000-000098030000}"/>
    <cellStyle name="Normal 71 2" xfId="2714" xr:uid="{00000000-0005-0000-0000-00006D0D0000}"/>
    <cellStyle name="Normal 71 2 2" xfId="2715" xr:uid="{00000000-0005-0000-0000-00006E0D0000}"/>
    <cellStyle name="Normal 71 2 2 2" xfId="2716" xr:uid="{00000000-0005-0000-0000-00006F0D0000}"/>
    <cellStyle name="Normal 71 2 2 3" xfId="2717" xr:uid="{00000000-0005-0000-0000-0000700D0000}"/>
    <cellStyle name="Normal 71 2 2 3 2" xfId="2718" xr:uid="{00000000-0005-0000-0000-0000710D0000}"/>
    <cellStyle name="Normal 71 3" xfId="2719" xr:uid="{00000000-0005-0000-0000-0000720D0000}"/>
    <cellStyle name="Normal 71 3 2" xfId="2720" xr:uid="{00000000-0005-0000-0000-0000730D0000}"/>
    <cellStyle name="Normal 71 3 3" xfId="2721" xr:uid="{00000000-0005-0000-0000-0000740D0000}"/>
    <cellStyle name="Normal 71 3 3 2" xfId="2722" xr:uid="{00000000-0005-0000-0000-0000750D0000}"/>
    <cellStyle name="Normal 72" xfId="679" xr:uid="{00000000-0005-0000-0000-000099030000}"/>
    <cellStyle name="Normal 72 2" xfId="2723" xr:uid="{00000000-0005-0000-0000-0000770D0000}"/>
    <cellStyle name="Normal 72 2 2" xfId="2724" xr:uid="{00000000-0005-0000-0000-0000780D0000}"/>
    <cellStyle name="Normal 72 2 2 2" xfId="2725" xr:uid="{00000000-0005-0000-0000-0000790D0000}"/>
    <cellStyle name="Normal 72 2 2 3" xfId="2726" xr:uid="{00000000-0005-0000-0000-00007A0D0000}"/>
    <cellStyle name="Normal 72 2 2 3 2" xfId="2727" xr:uid="{00000000-0005-0000-0000-00007B0D0000}"/>
    <cellStyle name="Normal 72 3" xfId="2728" xr:uid="{00000000-0005-0000-0000-00007C0D0000}"/>
    <cellStyle name="Normal 72 3 2" xfId="2729" xr:uid="{00000000-0005-0000-0000-00007D0D0000}"/>
    <cellStyle name="Normal 72 3 3" xfId="2730" xr:uid="{00000000-0005-0000-0000-00007E0D0000}"/>
    <cellStyle name="Normal 72 3 3 2" xfId="2731" xr:uid="{00000000-0005-0000-0000-00007F0D0000}"/>
    <cellStyle name="Normal 73" xfId="680" xr:uid="{00000000-0005-0000-0000-00009A030000}"/>
    <cellStyle name="Normal 73 2" xfId="2732" xr:uid="{00000000-0005-0000-0000-0000810D0000}"/>
    <cellStyle name="Normal 73 2 2" xfId="2733" xr:uid="{00000000-0005-0000-0000-0000820D0000}"/>
    <cellStyle name="Normal 73 2 2 2" xfId="2734" xr:uid="{00000000-0005-0000-0000-0000830D0000}"/>
    <cellStyle name="Normal 73 2 2 3" xfId="2735" xr:uid="{00000000-0005-0000-0000-0000840D0000}"/>
    <cellStyle name="Normal 73 2 2 3 2" xfId="2736" xr:uid="{00000000-0005-0000-0000-0000850D0000}"/>
    <cellStyle name="Normal 73 3" xfId="2737" xr:uid="{00000000-0005-0000-0000-0000860D0000}"/>
    <cellStyle name="Normal 73 3 2" xfId="2738" xr:uid="{00000000-0005-0000-0000-0000870D0000}"/>
    <cellStyle name="Normal 73 3 3" xfId="2739" xr:uid="{00000000-0005-0000-0000-0000880D0000}"/>
    <cellStyle name="Normal 73 3 3 2" xfId="2740" xr:uid="{00000000-0005-0000-0000-0000890D0000}"/>
    <cellStyle name="Normal 74" xfId="681" xr:uid="{00000000-0005-0000-0000-00009B030000}"/>
    <cellStyle name="Normal 74 2" xfId="2741" xr:uid="{00000000-0005-0000-0000-00008B0D0000}"/>
    <cellStyle name="Normal 74 2 2" xfId="2742" xr:uid="{00000000-0005-0000-0000-00008C0D0000}"/>
    <cellStyle name="Normal 74 2 2 2" xfId="2743" xr:uid="{00000000-0005-0000-0000-00008D0D0000}"/>
    <cellStyle name="Normal 74 2 2 3" xfId="2744" xr:uid="{00000000-0005-0000-0000-00008E0D0000}"/>
    <cellStyle name="Normal 74 2 2 3 2" xfId="2745" xr:uid="{00000000-0005-0000-0000-00008F0D0000}"/>
    <cellStyle name="Normal 74 3" xfId="2746" xr:uid="{00000000-0005-0000-0000-0000900D0000}"/>
    <cellStyle name="Normal 74 3 2" xfId="2747" xr:uid="{00000000-0005-0000-0000-0000910D0000}"/>
    <cellStyle name="Normal 74 3 3" xfId="2748" xr:uid="{00000000-0005-0000-0000-0000920D0000}"/>
    <cellStyle name="Normal 74 3 3 2" xfId="2749" xr:uid="{00000000-0005-0000-0000-0000930D0000}"/>
    <cellStyle name="Normal 75" xfId="682" xr:uid="{00000000-0005-0000-0000-00009C030000}"/>
    <cellStyle name="Normal 75 2" xfId="2750" xr:uid="{00000000-0005-0000-0000-0000950D0000}"/>
    <cellStyle name="Normal 75 2 2" xfId="2751" xr:uid="{00000000-0005-0000-0000-0000960D0000}"/>
    <cellStyle name="Normal 75 2 2 2" xfId="2752" xr:uid="{00000000-0005-0000-0000-0000970D0000}"/>
    <cellStyle name="Normal 75 2 2 3" xfId="2753" xr:uid="{00000000-0005-0000-0000-0000980D0000}"/>
    <cellStyle name="Normal 75 2 2 3 2" xfId="2754" xr:uid="{00000000-0005-0000-0000-0000990D0000}"/>
    <cellStyle name="Normal 75 3" xfId="2755" xr:uid="{00000000-0005-0000-0000-00009A0D0000}"/>
    <cellStyle name="Normal 75 3 2" xfId="2756" xr:uid="{00000000-0005-0000-0000-00009B0D0000}"/>
    <cellStyle name="Normal 75 3 3" xfId="2757" xr:uid="{00000000-0005-0000-0000-00009C0D0000}"/>
    <cellStyle name="Normal 75 3 3 2" xfId="2758" xr:uid="{00000000-0005-0000-0000-00009D0D0000}"/>
    <cellStyle name="Normal 76" xfId="683" xr:uid="{00000000-0005-0000-0000-00009D030000}"/>
    <cellStyle name="Normal 76 2" xfId="2759" xr:uid="{00000000-0005-0000-0000-00009F0D0000}"/>
    <cellStyle name="Normal 76 2 2" xfId="2760" xr:uid="{00000000-0005-0000-0000-0000A00D0000}"/>
    <cellStyle name="Normal 76 2 2 2" xfId="2761" xr:uid="{00000000-0005-0000-0000-0000A10D0000}"/>
    <cellStyle name="Normal 76 2 2 3" xfId="2762" xr:uid="{00000000-0005-0000-0000-0000A20D0000}"/>
    <cellStyle name="Normal 76 2 2 3 2" xfId="2763" xr:uid="{00000000-0005-0000-0000-0000A30D0000}"/>
    <cellStyle name="Normal 76 3" xfId="2764" xr:uid="{00000000-0005-0000-0000-0000A40D0000}"/>
    <cellStyle name="Normal 76 3 2" xfId="2765" xr:uid="{00000000-0005-0000-0000-0000A50D0000}"/>
    <cellStyle name="Normal 76 3 3" xfId="2766" xr:uid="{00000000-0005-0000-0000-0000A60D0000}"/>
    <cellStyle name="Normal 76 3 3 2" xfId="2767" xr:uid="{00000000-0005-0000-0000-0000A70D0000}"/>
    <cellStyle name="Normal 77" xfId="684" xr:uid="{00000000-0005-0000-0000-00009E030000}"/>
    <cellStyle name="Normal 77 2" xfId="2768" xr:uid="{00000000-0005-0000-0000-0000A90D0000}"/>
    <cellStyle name="Normal 77 2 2" xfId="2769" xr:uid="{00000000-0005-0000-0000-0000AA0D0000}"/>
    <cellStyle name="Normal 77 2 2 2" xfId="2770" xr:uid="{00000000-0005-0000-0000-0000AB0D0000}"/>
    <cellStyle name="Normal 77 2 2 3" xfId="2771" xr:uid="{00000000-0005-0000-0000-0000AC0D0000}"/>
    <cellStyle name="Normal 77 2 2 3 2" xfId="2772" xr:uid="{00000000-0005-0000-0000-0000AD0D0000}"/>
    <cellStyle name="Normal 77 3" xfId="2773" xr:uid="{00000000-0005-0000-0000-0000AE0D0000}"/>
    <cellStyle name="Normal 77 3 2" xfId="2774" xr:uid="{00000000-0005-0000-0000-0000AF0D0000}"/>
    <cellStyle name="Normal 77 3 3" xfId="2775" xr:uid="{00000000-0005-0000-0000-0000B00D0000}"/>
    <cellStyle name="Normal 77 3 3 2" xfId="2776" xr:uid="{00000000-0005-0000-0000-0000B10D0000}"/>
    <cellStyle name="Normal 78" xfId="685" xr:uid="{00000000-0005-0000-0000-00009F030000}"/>
    <cellStyle name="Normal 78 2" xfId="2777" xr:uid="{00000000-0005-0000-0000-0000B30D0000}"/>
    <cellStyle name="Normal 78 2 2" xfId="2778" xr:uid="{00000000-0005-0000-0000-0000B40D0000}"/>
    <cellStyle name="Normal 78 2 2 2" xfId="2779" xr:uid="{00000000-0005-0000-0000-0000B50D0000}"/>
    <cellStyle name="Normal 78 2 2 3" xfId="2780" xr:uid="{00000000-0005-0000-0000-0000B60D0000}"/>
    <cellStyle name="Normal 78 2 2 3 2" xfId="2781" xr:uid="{00000000-0005-0000-0000-0000B70D0000}"/>
    <cellStyle name="Normal 78 3" xfId="2782" xr:uid="{00000000-0005-0000-0000-0000B80D0000}"/>
    <cellStyle name="Normal 78 3 2" xfId="2783" xr:uid="{00000000-0005-0000-0000-0000B90D0000}"/>
    <cellStyle name="Normal 78 3 3" xfId="2784" xr:uid="{00000000-0005-0000-0000-0000BA0D0000}"/>
    <cellStyle name="Normal 78 3 3 2" xfId="2785" xr:uid="{00000000-0005-0000-0000-0000BB0D0000}"/>
    <cellStyle name="Normal 79" xfId="686" xr:uid="{00000000-0005-0000-0000-0000A0030000}"/>
    <cellStyle name="Normal 79 2" xfId="2786" xr:uid="{00000000-0005-0000-0000-0000BD0D0000}"/>
    <cellStyle name="Normal 79 2 2" xfId="2787" xr:uid="{00000000-0005-0000-0000-0000BE0D0000}"/>
    <cellStyle name="Normal 79 2 2 2" xfId="2788" xr:uid="{00000000-0005-0000-0000-0000BF0D0000}"/>
    <cellStyle name="Normal 79 2 2 3" xfId="2789" xr:uid="{00000000-0005-0000-0000-0000C00D0000}"/>
    <cellStyle name="Normal 79 2 2 3 2" xfId="2790" xr:uid="{00000000-0005-0000-0000-0000C10D0000}"/>
    <cellStyle name="Normal 79 3" xfId="2791" xr:uid="{00000000-0005-0000-0000-0000C20D0000}"/>
    <cellStyle name="Normal 79 3 2" xfId="2792" xr:uid="{00000000-0005-0000-0000-0000C30D0000}"/>
    <cellStyle name="Normal 79 3 3" xfId="2793" xr:uid="{00000000-0005-0000-0000-0000C40D0000}"/>
    <cellStyle name="Normal 79 3 3 2" xfId="2794" xr:uid="{00000000-0005-0000-0000-0000C50D0000}"/>
    <cellStyle name="Normal 8" xfId="79" xr:uid="{00000000-0005-0000-0000-0000A1030000}"/>
    <cellStyle name="Normal 8 2" xfId="80" xr:uid="{00000000-0005-0000-0000-0000A2030000}"/>
    <cellStyle name="Normal 8 2 2" xfId="396" xr:uid="{00000000-0005-0000-0000-0000A3030000}"/>
    <cellStyle name="Normal 8 2 2 2" xfId="2795" xr:uid="{00000000-0005-0000-0000-0000C90D0000}"/>
    <cellStyle name="Normal 8 2 2 3" xfId="2796" xr:uid="{00000000-0005-0000-0000-0000CA0D0000}"/>
    <cellStyle name="Normal 8 2 2 3 2" xfId="2797" xr:uid="{00000000-0005-0000-0000-0000CB0D0000}"/>
    <cellStyle name="Normal 8 2 3" xfId="4535" xr:uid="{00000000-0005-0000-0000-0000CC0D0000}"/>
    <cellStyle name="Normal 8 3" xfId="395" xr:uid="{00000000-0005-0000-0000-0000A4030000}"/>
    <cellStyle name="Normal 8 3 2" xfId="2798" xr:uid="{00000000-0005-0000-0000-0000CE0D0000}"/>
    <cellStyle name="Normal 8 3 3" xfId="2799" xr:uid="{00000000-0005-0000-0000-0000CF0D0000}"/>
    <cellStyle name="Normal 8 3 3 2" xfId="2800" xr:uid="{00000000-0005-0000-0000-0000D00D0000}"/>
    <cellStyle name="Normal 8 3 4" xfId="4753" xr:uid="{00000000-0005-0000-0000-0000D10D0000}"/>
    <cellStyle name="Normal 8 4" xfId="920" xr:uid="{00000000-0005-0000-0000-0000A5030000}"/>
    <cellStyle name="Normal 8 5" xfId="4317" xr:uid="{00000000-0005-0000-0000-0000D30D0000}"/>
    <cellStyle name="Normal 80" xfId="81" xr:uid="{00000000-0005-0000-0000-0000A6030000}"/>
    <cellStyle name="Normal 80 2" xfId="2801" xr:uid="{00000000-0005-0000-0000-0000D50D0000}"/>
    <cellStyle name="Normal 80 2 2" xfId="2802" xr:uid="{00000000-0005-0000-0000-0000D60D0000}"/>
    <cellStyle name="Normal 80 2 2 2" xfId="2803" xr:uid="{00000000-0005-0000-0000-0000D70D0000}"/>
    <cellStyle name="Normal 80 2 2 3" xfId="2804" xr:uid="{00000000-0005-0000-0000-0000D80D0000}"/>
    <cellStyle name="Normal 80 2 2 3 2" xfId="2805" xr:uid="{00000000-0005-0000-0000-0000D90D0000}"/>
    <cellStyle name="Normal 80 3" xfId="2806" xr:uid="{00000000-0005-0000-0000-0000DA0D0000}"/>
    <cellStyle name="Normal 80 3 2" xfId="2807" xr:uid="{00000000-0005-0000-0000-0000DB0D0000}"/>
    <cellStyle name="Normal 80 3 3" xfId="2808" xr:uid="{00000000-0005-0000-0000-0000DC0D0000}"/>
    <cellStyle name="Normal 80 3 3 2" xfId="2809" xr:uid="{00000000-0005-0000-0000-0000DD0D0000}"/>
    <cellStyle name="Normal 81" xfId="82" xr:uid="{00000000-0005-0000-0000-0000A7030000}"/>
    <cellStyle name="Normal 81 2" xfId="2810" xr:uid="{00000000-0005-0000-0000-0000DF0D0000}"/>
    <cellStyle name="Normal 81 2 2" xfId="2811" xr:uid="{00000000-0005-0000-0000-0000E00D0000}"/>
    <cellStyle name="Normal 81 2 2 2" xfId="2812" xr:uid="{00000000-0005-0000-0000-0000E10D0000}"/>
    <cellStyle name="Normal 81 2 2 3" xfId="2813" xr:uid="{00000000-0005-0000-0000-0000E20D0000}"/>
    <cellStyle name="Normal 81 2 2 3 2" xfId="2814" xr:uid="{00000000-0005-0000-0000-0000E30D0000}"/>
    <cellStyle name="Normal 81 3" xfId="2815" xr:uid="{00000000-0005-0000-0000-0000E40D0000}"/>
    <cellStyle name="Normal 81 3 2" xfId="2816" xr:uid="{00000000-0005-0000-0000-0000E50D0000}"/>
    <cellStyle name="Normal 81 3 3" xfId="2817" xr:uid="{00000000-0005-0000-0000-0000E60D0000}"/>
    <cellStyle name="Normal 81 3 3 2" xfId="2818" xr:uid="{00000000-0005-0000-0000-0000E70D0000}"/>
    <cellStyle name="Normal 82" xfId="687" xr:uid="{00000000-0005-0000-0000-0000A8030000}"/>
    <cellStyle name="Normal 82 2" xfId="2819" xr:uid="{00000000-0005-0000-0000-0000E90D0000}"/>
    <cellStyle name="Normal 82 2 2" xfId="2820" xr:uid="{00000000-0005-0000-0000-0000EA0D0000}"/>
    <cellStyle name="Normal 82 2 2 2" xfId="2821" xr:uid="{00000000-0005-0000-0000-0000EB0D0000}"/>
    <cellStyle name="Normal 82 2 2 3" xfId="2822" xr:uid="{00000000-0005-0000-0000-0000EC0D0000}"/>
    <cellStyle name="Normal 82 2 2 3 2" xfId="2823" xr:uid="{00000000-0005-0000-0000-0000ED0D0000}"/>
    <cellStyle name="Normal 82 3" xfId="2824" xr:uid="{00000000-0005-0000-0000-0000EE0D0000}"/>
    <cellStyle name="Normal 82 3 2" xfId="2825" xr:uid="{00000000-0005-0000-0000-0000EF0D0000}"/>
    <cellStyle name="Normal 82 3 3" xfId="2826" xr:uid="{00000000-0005-0000-0000-0000F00D0000}"/>
    <cellStyle name="Normal 82 3 3 2" xfId="2827" xr:uid="{00000000-0005-0000-0000-0000F10D0000}"/>
    <cellStyle name="Normal 83" xfId="83" xr:uid="{00000000-0005-0000-0000-0000A9030000}"/>
    <cellStyle name="Normal 83 2" xfId="2828" xr:uid="{00000000-0005-0000-0000-0000F30D0000}"/>
    <cellStyle name="Normal 83 2 2" xfId="2829" xr:uid="{00000000-0005-0000-0000-0000F40D0000}"/>
    <cellStyle name="Normal 83 2 2 2" xfId="2830" xr:uid="{00000000-0005-0000-0000-0000F50D0000}"/>
    <cellStyle name="Normal 83 2 2 3" xfId="2831" xr:uid="{00000000-0005-0000-0000-0000F60D0000}"/>
    <cellStyle name="Normal 83 2 2 3 2" xfId="2832" xr:uid="{00000000-0005-0000-0000-0000F70D0000}"/>
    <cellStyle name="Normal 83 3" xfId="2833" xr:uid="{00000000-0005-0000-0000-0000F80D0000}"/>
    <cellStyle name="Normal 83 3 2" xfId="2834" xr:uid="{00000000-0005-0000-0000-0000F90D0000}"/>
    <cellStyle name="Normal 83 3 3" xfId="2835" xr:uid="{00000000-0005-0000-0000-0000FA0D0000}"/>
    <cellStyle name="Normal 83 3 3 2" xfId="2836" xr:uid="{00000000-0005-0000-0000-0000FB0D0000}"/>
    <cellStyle name="Normal 84" xfId="688" xr:uid="{00000000-0005-0000-0000-0000AA030000}"/>
    <cellStyle name="Normal 84 2" xfId="2837" xr:uid="{00000000-0005-0000-0000-0000FD0D0000}"/>
    <cellStyle name="Normal 84 2 2" xfId="2838" xr:uid="{00000000-0005-0000-0000-0000FE0D0000}"/>
    <cellStyle name="Normal 84 2 2 2" xfId="2839" xr:uid="{00000000-0005-0000-0000-0000FF0D0000}"/>
    <cellStyle name="Normal 84 2 2 3" xfId="2840" xr:uid="{00000000-0005-0000-0000-0000000E0000}"/>
    <cellStyle name="Normal 84 2 2 3 2" xfId="2841" xr:uid="{00000000-0005-0000-0000-0000010E0000}"/>
    <cellStyle name="Normal 84 3" xfId="2842" xr:uid="{00000000-0005-0000-0000-0000020E0000}"/>
    <cellStyle name="Normal 84 3 2" xfId="2843" xr:uid="{00000000-0005-0000-0000-0000030E0000}"/>
    <cellStyle name="Normal 84 3 3" xfId="2844" xr:uid="{00000000-0005-0000-0000-0000040E0000}"/>
    <cellStyle name="Normal 84 3 3 2" xfId="2845" xr:uid="{00000000-0005-0000-0000-0000050E0000}"/>
    <cellStyle name="Normal 85" xfId="689" xr:uid="{00000000-0005-0000-0000-0000AB030000}"/>
    <cellStyle name="Normal 85 2" xfId="2846" xr:uid="{00000000-0005-0000-0000-0000070E0000}"/>
    <cellStyle name="Normal 85 2 2" xfId="2847" xr:uid="{00000000-0005-0000-0000-0000080E0000}"/>
    <cellStyle name="Normal 85 2 2 2" xfId="2848" xr:uid="{00000000-0005-0000-0000-0000090E0000}"/>
    <cellStyle name="Normal 85 2 2 3" xfId="2849" xr:uid="{00000000-0005-0000-0000-00000A0E0000}"/>
    <cellStyle name="Normal 85 2 2 3 2" xfId="2850" xr:uid="{00000000-0005-0000-0000-00000B0E0000}"/>
    <cellStyle name="Normal 85 3" xfId="2851" xr:uid="{00000000-0005-0000-0000-00000C0E0000}"/>
    <cellStyle name="Normal 85 3 2" xfId="2852" xr:uid="{00000000-0005-0000-0000-00000D0E0000}"/>
    <cellStyle name="Normal 85 3 3" xfId="2853" xr:uid="{00000000-0005-0000-0000-00000E0E0000}"/>
    <cellStyle name="Normal 85 3 3 2" xfId="2854" xr:uid="{00000000-0005-0000-0000-00000F0E0000}"/>
    <cellStyle name="Normal 86" xfId="690" xr:uid="{00000000-0005-0000-0000-0000AC030000}"/>
    <cellStyle name="Normal 86 2" xfId="2856" xr:uid="{00000000-0005-0000-0000-0000110E0000}"/>
    <cellStyle name="Normal 86 2 2" xfId="2857" xr:uid="{00000000-0005-0000-0000-0000120E0000}"/>
    <cellStyle name="Normal 86 2 2 2" xfId="2858" xr:uid="{00000000-0005-0000-0000-0000130E0000}"/>
    <cellStyle name="Normal 86 2 2 3" xfId="2859" xr:uid="{00000000-0005-0000-0000-0000140E0000}"/>
    <cellStyle name="Normal 86 2 2 3 2" xfId="2860" xr:uid="{00000000-0005-0000-0000-0000150E0000}"/>
    <cellStyle name="Normal 86 3" xfId="2861" xr:uid="{00000000-0005-0000-0000-0000160E0000}"/>
    <cellStyle name="Normal 86 3 2" xfId="2862" xr:uid="{00000000-0005-0000-0000-0000170E0000}"/>
    <cellStyle name="Normal 86 3 3" xfId="2863" xr:uid="{00000000-0005-0000-0000-0000180E0000}"/>
    <cellStyle name="Normal 86 3 3 2" xfId="2864" xr:uid="{00000000-0005-0000-0000-0000190E0000}"/>
    <cellStyle name="Normal 87" xfId="84" xr:uid="{00000000-0005-0000-0000-0000AD030000}"/>
    <cellStyle name="Normal 87 2" xfId="2866" xr:uid="{00000000-0005-0000-0000-00001B0E0000}"/>
    <cellStyle name="Normal 87 2 2" xfId="2867" xr:uid="{00000000-0005-0000-0000-00001C0E0000}"/>
    <cellStyle name="Normal 87 2 2 2" xfId="2868" xr:uid="{00000000-0005-0000-0000-00001D0E0000}"/>
    <cellStyle name="Normal 87 2 2 3" xfId="2869" xr:uid="{00000000-0005-0000-0000-00001E0E0000}"/>
    <cellStyle name="Normal 87 2 2 3 2" xfId="2870" xr:uid="{00000000-0005-0000-0000-00001F0E0000}"/>
    <cellStyle name="Normal 87 3" xfId="2871" xr:uid="{00000000-0005-0000-0000-0000200E0000}"/>
    <cellStyle name="Normal 87 3 2" xfId="2872" xr:uid="{00000000-0005-0000-0000-0000210E0000}"/>
    <cellStyle name="Normal 87 3 3" xfId="2873" xr:uid="{00000000-0005-0000-0000-0000220E0000}"/>
    <cellStyle name="Normal 87 3 3 2" xfId="2874" xr:uid="{00000000-0005-0000-0000-0000230E0000}"/>
    <cellStyle name="Normal 88" xfId="85" xr:uid="{00000000-0005-0000-0000-0000AE030000}"/>
    <cellStyle name="Normal 88 2" xfId="2875" xr:uid="{00000000-0005-0000-0000-0000250E0000}"/>
    <cellStyle name="Normal 88 2 2" xfId="2876" xr:uid="{00000000-0005-0000-0000-0000260E0000}"/>
    <cellStyle name="Normal 88 2 2 2" xfId="2877" xr:uid="{00000000-0005-0000-0000-0000270E0000}"/>
    <cellStyle name="Normal 88 2 2 3" xfId="2878" xr:uid="{00000000-0005-0000-0000-0000280E0000}"/>
    <cellStyle name="Normal 88 2 2 3 2" xfId="2879" xr:uid="{00000000-0005-0000-0000-0000290E0000}"/>
    <cellStyle name="Normal 88 3" xfId="2880" xr:uid="{00000000-0005-0000-0000-00002A0E0000}"/>
    <cellStyle name="Normal 88 3 2" xfId="2881" xr:uid="{00000000-0005-0000-0000-00002B0E0000}"/>
    <cellStyle name="Normal 88 3 3" xfId="2882" xr:uid="{00000000-0005-0000-0000-00002C0E0000}"/>
    <cellStyle name="Normal 88 3 3 2" xfId="2883" xr:uid="{00000000-0005-0000-0000-00002D0E0000}"/>
    <cellStyle name="Normal 89" xfId="712" xr:uid="{00000000-0005-0000-0000-0000AF030000}"/>
    <cellStyle name="Normal 89 2" xfId="2885" xr:uid="{00000000-0005-0000-0000-00002F0E0000}"/>
    <cellStyle name="Normal 89 2 2" xfId="2886" xr:uid="{00000000-0005-0000-0000-0000300E0000}"/>
    <cellStyle name="Normal 89 2 2 2" xfId="2887" xr:uid="{00000000-0005-0000-0000-0000310E0000}"/>
    <cellStyle name="Normal 89 2 2 3" xfId="2888" xr:uid="{00000000-0005-0000-0000-0000320E0000}"/>
    <cellStyle name="Normal 89 2 2 3 2" xfId="2889" xr:uid="{00000000-0005-0000-0000-0000330E0000}"/>
    <cellStyle name="Normal 89 3" xfId="2890" xr:uid="{00000000-0005-0000-0000-0000340E0000}"/>
    <cellStyle name="Normal 89 3 2" xfId="2891" xr:uid="{00000000-0005-0000-0000-0000350E0000}"/>
    <cellStyle name="Normal 89 3 3" xfId="2892" xr:uid="{00000000-0005-0000-0000-0000360E0000}"/>
    <cellStyle name="Normal 89 3 3 2" xfId="2893" xr:uid="{00000000-0005-0000-0000-0000370E0000}"/>
    <cellStyle name="Normal 9" xfId="86" xr:uid="{00000000-0005-0000-0000-0000B0030000}"/>
    <cellStyle name="Normal 9 2" xfId="214" xr:uid="{00000000-0005-0000-0000-0000B1030000}"/>
    <cellStyle name="Normal 9 2 2" xfId="398" xr:uid="{00000000-0005-0000-0000-0000B2030000}"/>
    <cellStyle name="Normal 9 2 2 2" xfId="2895" xr:uid="{00000000-0005-0000-0000-00003B0E0000}"/>
    <cellStyle name="Normal 9 2 2 3" xfId="2896" xr:uid="{00000000-0005-0000-0000-00003C0E0000}"/>
    <cellStyle name="Normal 9 2 2 3 2" xfId="2897" xr:uid="{00000000-0005-0000-0000-00003D0E0000}"/>
    <cellStyle name="Normal 9 3" xfId="397" xr:uid="{00000000-0005-0000-0000-0000B3030000}"/>
    <cellStyle name="Normal 9 3 2" xfId="2898" xr:uid="{00000000-0005-0000-0000-00003F0E0000}"/>
    <cellStyle name="Normal 9 3 3" xfId="2899" xr:uid="{00000000-0005-0000-0000-0000400E0000}"/>
    <cellStyle name="Normal 9 3 3 2" xfId="2900" xr:uid="{00000000-0005-0000-0000-0000410E0000}"/>
    <cellStyle name="Normal 9 4" xfId="213" xr:uid="{00000000-0005-0000-0000-0000B4030000}"/>
    <cellStyle name="Normal 90" xfId="713" xr:uid="{00000000-0005-0000-0000-0000B5030000}"/>
    <cellStyle name="Normal 90 2" xfId="2901" xr:uid="{00000000-0005-0000-0000-0000430E0000}"/>
    <cellStyle name="Normal 90 2 2" xfId="2902" xr:uid="{00000000-0005-0000-0000-0000440E0000}"/>
    <cellStyle name="Normal 90 2 2 2" xfId="2903" xr:uid="{00000000-0005-0000-0000-0000450E0000}"/>
    <cellStyle name="Normal 90 2 2 3" xfId="2904" xr:uid="{00000000-0005-0000-0000-0000460E0000}"/>
    <cellStyle name="Normal 90 2 2 3 2" xfId="2905" xr:uid="{00000000-0005-0000-0000-0000470E0000}"/>
    <cellStyle name="Normal 90 3" xfId="2906" xr:uid="{00000000-0005-0000-0000-0000480E0000}"/>
    <cellStyle name="Normal 90 3 2" xfId="2907" xr:uid="{00000000-0005-0000-0000-0000490E0000}"/>
    <cellStyle name="Normal 90 3 3" xfId="2908" xr:uid="{00000000-0005-0000-0000-00004A0E0000}"/>
    <cellStyle name="Normal 90 3 3 2" xfId="2909" xr:uid="{00000000-0005-0000-0000-00004B0E0000}"/>
    <cellStyle name="Normal 91" xfId="714" xr:uid="{00000000-0005-0000-0000-0000B6030000}"/>
    <cellStyle name="Normal 91 2" xfId="2910" xr:uid="{00000000-0005-0000-0000-00004D0E0000}"/>
    <cellStyle name="Normal 91 2 2" xfId="2911" xr:uid="{00000000-0005-0000-0000-00004E0E0000}"/>
    <cellStyle name="Normal 91 2 2 2" xfId="2912" xr:uid="{00000000-0005-0000-0000-00004F0E0000}"/>
    <cellStyle name="Normal 91 2 2 3" xfId="2913" xr:uid="{00000000-0005-0000-0000-0000500E0000}"/>
    <cellStyle name="Normal 91 2 2 3 2" xfId="2914" xr:uid="{00000000-0005-0000-0000-0000510E0000}"/>
    <cellStyle name="Normal 91 3" xfId="2915" xr:uid="{00000000-0005-0000-0000-0000520E0000}"/>
    <cellStyle name="Normal 91 3 2" xfId="2916" xr:uid="{00000000-0005-0000-0000-0000530E0000}"/>
    <cellStyle name="Normal 91 3 3" xfId="2917" xr:uid="{00000000-0005-0000-0000-0000540E0000}"/>
    <cellStyle name="Normal 91 3 3 2" xfId="2918" xr:uid="{00000000-0005-0000-0000-0000550E0000}"/>
    <cellStyle name="Normal 92" xfId="715" xr:uid="{00000000-0005-0000-0000-0000B7030000}"/>
    <cellStyle name="Normal 92 2" xfId="2919" xr:uid="{00000000-0005-0000-0000-0000570E0000}"/>
    <cellStyle name="Normal 92 2 2" xfId="2920" xr:uid="{00000000-0005-0000-0000-0000580E0000}"/>
    <cellStyle name="Normal 92 2 2 2" xfId="2921" xr:uid="{00000000-0005-0000-0000-0000590E0000}"/>
    <cellStyle name="Normal 92 2 2 3" xfId="2922" xr:uid="{00000000-0005-0000-0000-00005A0E0000}"/>
    <cellStyle name="Normal 92 2 2 3 2" xfId="2923" xr:uid="{00000000-0005-0000-0000-00005B0E0000}"/>
    <cellStyle name="Normal 92 3" xfId="2924" xr:uid="{00000000-0005-0000-0000-00005C0E0000}"/>
    <cellStyle name="Normal 92 3 2" xfId="2925" xr:uid="{00000000-0005-0000-0000-00005D0E0000}"/>
    <cellStyle name="Normal 92 3 3" xfId="2926" xr:uid="{00000000-0005-0000-0000-00005E0E0000}"/>
    <cellStyle name="Normal 92 3 3 2" xfId="2927" xr:uid="{00000000-0005-0000-0000-00005F0E0000}"/>
    <cellStyle name="Normal 93" xfId="716" xr:uid="{00000000-0005-0000-0000-0000B8030000}"/>
    <cellStyle name="Normal 93 2" xfId="2928" xr:uid="{00000000-0005-0000-0000-0000610E0000}"/>
    <cellStyle name="Normal 93 2 2" xfId="2929" xr:uid="{00000000-0005-0000-0000-0000620E0000}"/>
    <cellStyle name="Normal 93 2 2 2" xfId="2930" xr:uid="{00000000-0005-0000-0000-0000630E0000}"/>
    <cellStyle name="Normal 93 2 2 3" xfId="2931" xr:uid="{00000000-0005-0000-0000-0000640E0000}"/>
    <cellStyle name="Normal 93 2 2 3 2" xfId="2932" xr:uid="{00000000-0005-0000-0000-0000650E0000}"/>
    <cellStyle name="Normal 93 3" xfId="2933" xr:uid="{00000000-0005-0000-0000-0000660E0000}"/>
    <cellStyle name="Normal 93 3 2" xfId="2934" xr:uid="{00000000-0005-0000-0000-0000670E0000}"/>
    <cellStyle name="Normal 93 3 3" xfId="2935" xr:uid="{00000000-0005-0000-0000-0000680E0000}"/>
    <cellStyle name="Normal 93 3 3 2" xfId="2936" xr:uid="{00000000-0005-0000-0000-0000690E0000}"/>
    <cellStyle name="Normal 94" xfId="717" xr:uid="{00000000-0005-0000-0000-0000B9030000}"/>
    <cellStyle name="Normal 94 2" xfId="2937" xr:uid="{00000000-0005-0000-0000-00006B0E0000}"/>
    <cellStyle name="Normal 94 2 2" xfId="2938" xr:uid="{00000000-0005-0000-0000-00006C0E0000}"/>
    <cellStyle name="Normal 94 2 2 2" xfId="2939" xr:uid="{00000000-0005-0000-0000-00006D0E0000}"/>
    <cellStyle name="Normal 94 2 2 3" xfId="2940" xr:uid="{00000000-0005-0000-0000-00006E0E0000}"/>
    <cellStyle name="Normal 94 2 2 3 2" xfId="2941" xr:uid="{00000000-0005-0000-0000-00006F0E0000}"/>
    <cellStyle name="Normal 94 3" xfId="2942" xr:uid="{00000000-0005-0000-0000-0000700E0000}"/>
    <cellStyle name="Normal 94 3 2" xfId="2943" xr:uid="{00000000-0005-0000-0000-0000710E0000}"/>
    <cellStyle name="Normal 94 3 3" xfId="2944" xr:uid="{00000000-0005-0000-0000-0000720E0000}"/>
    <cellStyle name="Normal 94 3 3 2" xfId="2945" xr:uid="{00000000-0005-0000-0000-0000730E0000}"/>
    <cellStyle name="Normal 95" xfId="718" xr:uid="{00000000-0005-0000-0000-0000BA030000}"/>
    <cellStyle name="Normal 95 2" xfId="2946" xr:uid="{00000000-0005-0000-0000-0000750E0000}"/>
    <cellStyle name="Normal 95 2 2" xfId="2947" xr:uid="{00000000-0005-0000-0000-0000760E0000}"/>
    <cellStyle name="Normal 95 2 2 2" xfId="2948" xr:uid="{00000000-0005-0000-0000-0000770E0000}"/>
    <cellStyle name="Normal 95 2 2 3" xfId="2949" xr:uid="{00000000-0005-0000-0000-0000780E0000}"/>
    <cellStyle name="Normal 95 2 2 3 2" xfId="2950" xr:uid="{00000000-0005-0000-0000-0000790E0000}"/>
    <cellStyle name="Normal 95 3" xfId="2951" xr:uid="{00000000-0005-0000-0000-00007A0E0000}"/>
    <cellStyle name="Normal 95 3 2" xfId="2952" xr:uid="{00000000-0005-0000-0000-00007B0E0000}"/>
    <cellStyle name="Normal 95 3 3" xfId="2953" xr:uid="{00000000-0005-0000-0000-00007C0E0000}"/>
    <cellStyle name="Normal 95 3 3 2" xfId="2954" xr:uid="{00000000-0005-0000-0000-00007D0E0000}"/>
    <cellStyle name="Normal 96" xfId="719" xr:uid="{00000000-0005-0000-0000-0000BB030000}"/>
    <cellStyle name="Normal 96 2" xfId="2955" xr:uid="{00000000-0005-0000-0000-00007F0E0000}"/>
    <cellStyle name="Normal 96 2 2" xfId="2956" xr:uid="{00000000-0005-0000-0000-0000800E0000}"/>
    <cellStyle name="Normal 96 2 2 2" xfId="2957" xr:uid="{00000000-0005-0000-0000-0000810E0000}"/>
    <cellStyle name="Normal 96 2 2 3" xfId="2958" xr:uid="{00000000-0005-0000-0000-0000820E0000}"/>
    <cellStyle name="Normal 96 2 2 3 2" xfId="2959" xr:uid="{00000000-0005-0000-0000-0000830E0000}"/>
    <cellStyle name="Normal 96 3" xfId="2960" xr:uid="{00000000-0005-0000-0000-0000840E0000}"/>
    <cellStyle name="Normal 96 3 2" xfId="2961" xr:uid="{00000000-0005-0000-0000-0000850E0000}"/>
    <cellStyle name="Normal 96 3 3" xfId="2962" xr:uid="{00000000-0005-0000-0000-0000860E0000}"/>
    <cellStyle name="Normal 96 3 3 2" xfId="2963" xr:uid="{00000000-0005-0000-0000-0000870E0000}"/>
    <cellStyle name="Normal 97" xfId="720" xr:uid="{00000000-0005-0000-0000-0000BC030000}"/>
    <cellStyle name="Normal 97 2" xfId="2964" xr:uid="{00000000-0005-0000-0000-0000890E0000}"/>
    <cellStyle name="Normal 97 2 2" xfId="2965" xr:uid="{00000000-0005-0000-0000-00008A0E0000}"/>
    <cellStyle name="Normal 97 2 2 2" xfId="2966" xr:uid="{00000000-0005-0000-0000-00008B0E0000}"/>
    <cellStyle name="Normal 97 2 2 3" xfId="2967" xr:uid="{00000000-0005-0000-0000-00008C0E0000}"/>
    <cellStyle name="Normal 97 2 2 3 2" xfId="2968" xr:uid="{00000000-0005-0000-0000-00008D0E0000}"/>
    <cellStyle name="Normal 97 3" xfId="2969" xr:uid="{00000000-0005-0000-0000-00008E0E0000}"/>
    <cellStyle name="Normal 97 3 2" xfId="2970" xr:uid="{00000000-0005-0000-0000-00008F0E0000}"/>
    <cellStyle name="Normal 97 3 3" xfId="2971" xr:uid="{00000000-0005-0000-0000-0000900E0000}"/>
    <cellStyle name="Normal 97 3 3 2" xfId="2972" xr:uid="{00000000-0005-0000-0000-0000910E0000}"/>
    <cellStyle name="Normal 98" xfId="721" xr:uid="{00000000-0005-0000-0000-0000BD030000}"/>
    <cellStyle name="Normal 98 2" xfId="2973" xr:uid="{00000000-0005-0000-0000-0000930E0000}"/>
    <cellStyle name="Normal 98 2 2" xfId="2974" xr:uid="{00000000-0005-0000-0000-0000940E0000}"/>
    <cellStyle name="Normal 98 2 2 2" xfId="2975" xr:uid="{00000000-0005-0000-0000-0000950E0000}"/>
    <cellStyle name="Normal 98 2 2 3" xfId="2976" xr:uid="{00000000-0005-0000-0000-0000960E0000}"/>
    <cellStyle name="Normal 98 2 2 3 2" xfId="2977" xr:uid="{00000000-0005-0000-0000-0000970E0000}"/>
    <cellStyle name="Normal 98 3" xfId="2978" xr:uid="{00000000-0005-0000-0000-0000980E0000}"/>
    <cellStyle name="Normal 98 3 2" xfId="2979" xr:uid="{00000000-0005-0000-0000-0000990E0000}"/>
    <cellStyle name="Normal 98 3 3" xfId="2980" xr:uid="{00000000-0005-0000-0000-00009A0E0000}"/>
    <cellStyle name="Normal 98 3 3 2" xfId="2981" xr:uid="{00000000-0005-0000-0000-00009B0E0000}"/>
    <cellStyle name="Normal 99" xfId="722" xr:uid="{00000000-0005-0000-0000-0000BE030000}"/>
    <cellStyle name="Normal 99 2" xfId="2982" xr:uid="{00000000-0005-0000-0000-00009D0E0000}"/>
    <cellStyle name="Normal 99 2 2" xfId="2983" xr:uid="{00000000-0005-0000-0000-00009E0E0000}"/>
    <cellStyle name="Normal 99 2 2 2" xfId="2984" xr:uid="{00000000-0005-0000-0000-00009F0E0000}"/>
    <cellStyle name="Normal 99 2 2 3" xfId="2985" xr:uid="{00000000-0005-0000-0000-0000A00E0000}"/>
    <cellStyle name="Normal 99 2 2 3 2" xfId="2986" xr:uid="{00000000-0005-0000-0000-0000A10E0000}"/>
    <cellStyle name="Normal 99 3" xfId="2987" xr:uid="{00000000-0005-0000-0000-0000A20E0000}"/>
    <cellStyle name="Normal 99 3 2" xfId="2988" xr:uid="{00000000-0005-0000-0000-0000A30E0000}"/>
    <cellStyle name="Normal 99 3 3" xfId="2989" xr:uid="{00000000-0005-0000-0000-0000A40E0000}"/>
    <cellStyle name="Normal 99 3 3 2" xfId="2990" xr:uid="{00000000-0005-0000-0000-0000A50E0000}"/>
    <cellStyle name="Normal Center" xfId="2991" xr:uid="{00000000-0005-0000-0000-0000A60E0000}"/>
    <cellStyle name="Normal_Sheet1" xfId="7" xr:uid="{00000000-0005-0000-0000-000009000000}"/>
    <cellStyle name="Note" xfId="1343" builtinId="10" customBuiltin="1"/>
    <cellStyle name="Note 2" xfId="216" xr:uid="{00000000-0005-0000-0000-0000BF030000}"/>
    <cellStyle name="Note 2 10" xfId="3501" xr:uid="{00000000-0005-0000-0000-0000A80E0000}"/>
    <cellStyle name="Note 2 10 10" xfId="16816" xr:uid="{FD221788-B4F2-4E85-8779-D821920DB26D}"/>
    <cellStyle name="Note 2 10 11" xfId="17024" xr:uid="{D29C7B44-1808-4D2A-B01E-61E1E5A5BD16}"/>
    <cellStyle name="Note 2 10 2" xfId="4102" xr:uid="{00000000-0005-0000-0000-0000A90E0000}"/>
    <cellStyle name="Note 2 10 2 10" xfId="14289" xr:uid="{77DB19C4-52F6-4874-81C8-7C41172F8719}"/>
    <cellStyle name="Note 2 10 2 2" xfId="5701" xr:uid="{00000000-0005-0000-0000-0000AA0E0000}"/>
    <cellStyle name="Note 2 10 2 2 2" xfId="7486" xr:uid="{00000000-0005-0000-0000-0000AA0E0000}"/>
    <cellStyle name="Note 2 10 2 2 3" xfId="11836" xr:uid="{C9619E05-CDB9-43C8-B68F-E8C36000B86D}"/>
    <cellStyle name="Note 2 10 2 2 4" xfId="13240" xr:uid="{F8F5B4CA-7C68-4E36-9736-3056216580E0}"/>
    <cellStyle name="Note 2 10 2 2 5" xfId="14377" xr:uid="{1721CE50-4C1C-4CB4-8F3D-C33ED11AB864}"/>
    <cellStyle name="Note 2 10 2 2 6" xfId="16254" xr:uid="{DE716F8C-4182-49C5-9165-90F8511DF76B}"/>
    <cellStyle name="Note 2 10 2 2 7" xfId="17783" xr:uid="{84038EF6-B2DA-43F6-B158-6ABBCF091770}"/>
    <cellStyle name="Note 2 10 2 2 8" xfId="19091" xr:uid="{EDE37D0C-F93C-40E0-9028-EFCD37A67D26}"/>
    <cellStyle name="Note 2 10 2 2 9" xfId="15384" xr:uid="{A46A2093-4FB6-4EE6-AC77-AA8A2E4030ED}"/>
    <cellStyle name="Note 2 10 2 3" xfId="6590" xr:uid="{00000000-0005-0000-0000-0000A90E0000}"/>
    <cellStyle name="Note 2 10 2 4" xfId="10301" xr:uid="{BED0601C-7E6B-4388-A2C2-0CB360E2144B}"/>
    <cellStyle name="Note 2 10 2 5" xfId="7836" xr:uid="{B79710F7-60C0-4792-8B84-B59EED3DBEA1}"/>
    <cellStyle name="Note 2 10 2 6" xfId="10229" xr:uid="{7FB36D8C-BF4B-46BB-8541-59F5F7ACB8E1}"/>
    <cellStyle name="Note 2 10 2 7" xfId="8369" xr:uid="{52934731-C63F-4605-A212-227C453CCB7E}"/>
    <cellStyle name="Note 2 10 2 8" xfId="14521" xr:uid="{86E0730B-C6B0-46EF-BDEC-DCA0CF86D033}"/>
    <cellStyle name="Note 2 10 2 9" xfId="17973" xr:uid="{C67CBDF2-1741-4C44-A099-F4F7739BEFBC}"/>
    <cellStyle name="Note 2 10 3" xfId="5236" xr:uid="{00000000-0005-0000-0000-0000AB0E0000}"/>
    <cellStyle name="Note 2 10 3 2" xfId="7021" xr:uid="{00000000-0005-0000-0000-0000AB0E0000}"/>
    <cellStyle name="Note 2 10 3 3" xfId="11371" xr:uid="{E436434C-C424-4240-BB8A-230F6D610396}"/>
    <cellStyle name="Note 2 10 3 4" xfId="12775" xr:uid="{D85D810D-039E-4EF5-97A7-465E0A436A44}"/>
    <cellStyle name="Note 2 10 3 5" xfId="10972" xr:uid="{32F3C5B4-EA28-4B25-A767-0CF173AFDF81}"/>
    <cellStyle name="Note 2 10 3 6" xfId="15789" xr:uid="{16449091-68C8-4D01-B45E-91E15DF77B4C}"/>
    <cellStyle name="Note 2 10 3 7" xfId="17318" xr:uid="{950CB79F-D59E-4364-9D2F-FF3BD5F90FB2}"/>
    <cellStyle name="Note 2 10 3 8" xfId="18626" xr:uid="{2AB5E152-D3AA-4DEF-B97C-C64422231249}"/>
    <cellStyle name="Note 2 10 3 9" xfId="19554" xr:uid="{CA13B9AD-6515-4DA2-B1AD-17FDC671597A}"/>
    <cellStyle name="Note 2 10 4" xfId="6129" xr:uid="{00000000-0005-0000-0000-0000A80E0000}"/>
    <cellStyle name="Note 2 10 5" xfId="9728" xr:uid="{A395425C-C24C-4FAE-A2A5-362A010A4B98}"/>
    <cellStyle name="Note 2 10 6" xfId="10374" xr:uid="{85576851-92FA-4758-81F8-9AE68BAB92E9}"/>
    <cellStyle name="Note 2 10 7" xfId="8576" xr:uid="{3B8E2F45-9209-4FF4-AA8A-C904E8FD85D4}"/>
    <cellStyle name="Note 2 10 8" xfId="14303" xr:uid="{C840F531-65EC-44E2-B2CD-EF53797107DE}"/>
    <cellStyle name="Note 2 10 9" xfId="14973" xr:uid="{904452BE-BD82-49E7-A532-F8947AA1FB98}"/>
    <cellStyle name="Note 2 11" xfId="3509" xr:uid="{00000000-0005-0000-0000-0000AC0E0000}"/>
    <cellStyle name="Note 2 11 10" xfId="16938" xr:uid="{4C676B83-98F8-4D0A-B625-88DA09EAE7BD}"/>
    <cellStyle name="Note 2 11 11" xfId="15209" xr:uid="{BA083605-30C8-4A96-A807-83EDA52BBEDA}"/>
    <cellStyle name="Note 2 11 2" xfId="4110" xr:uid="{00000000-0005-0000-0000-0000AD0E0000}"/>
    <cellStyle name="Note 2 11 2 10" xfId="17049" xr:uid="{C160004B-EDC0-4995-83DC-43214B9E6C84}"/>
    <cellStyle name="Note 2 11 2 2" xfId="5709" xr:uid="{00000000-0005-0000-0000-0000AE0E0000}"/>
    <cellStyle name="Note 2 11 2 2 2" xfId="7494" xr:uid="{00000000-0005-0000-0000-0000AE0E0000}"/>
    <cellStyle name="Note 2 11 2 2 3" xfId="11844" xr:uid="{3CBBD3B8-76AA-4F12-9D70-14BF2EF2F505}"/>
    <cellStyle name="Note 2 11 2 2 4" xfId="13248" xr:uid="{5AFCAA14-9CCF-455C-A0E6-4E8B997ADC62}"/>
    <cellStyle name="Note 2 11 2 2 5" xfId="12397" xr:uid="{61FC1335-58B9-44F2-B00D-1BD63DB7AC16}"/>
    <cellStyle name="Note 2 11 2 2 6" xfId="16262" xr:uid="{89B528A3-822E-4396-8D83-C76DF1D6CAC2}"/>
    <cellStyle name="Note 2 11 2 2 7" xfId="17791" xr:uid="{9A66E34E-E851-4503-9118-1B5A4D1B2D9E}"/>
    <cellStyle name="Note 2 11 2 2 8" xfId="19099" xr:uid="{380F4A71-3B08-4F5F-8176-39C4854AEE07}"/>
    <cellStyle name="Note 2 11 2 2 9" xfId="17019" xr:uid="{8E90F90C-CE34-4F17-84AC-3CD8DC02694D}"/>
    <cellStyle name="Note 2 11 2 3" xfId="6598" xr:uid="{00000000-0005-0000-0000-0000AD0E0000}"/>
    <cellStyle name="Note 2 11 2 4" xfId="10308" xr:uid="{866574C8-51D1-431C-BEC1-7B2D85C2D516}"/>
    <cellStyle name="Note 2 11 2 5" xfId="7828" xr:uid="{BCE63691-5593-456B-ADC5-1BD5FEEE46FD}"/>
    <cellStyle name="Note 2 11 2 6" xfId="14180" xr:uid="{65FB04FD-2711-46FD-B48A-47755AE69270}"/>
    <cellStyle name="Note 2 11 2 7" xfId="14910" xr:uid="{B58BF1FD-647E-40A3-92CA-A583434DA9C2}"/>
    <cellStyle name="Note 2 11 2 8" xfId="16446" xr:uid="{269A5409-5A00-41F4-BE0A-4FBFBAB6075C}"/>
    <cellStyle name="Note 2 11 2 9" xfId="17981" xr:uid="{F3F5E344-6DA9-4689-9005-6DFF6EE18E0D}"/>
    <cellStyle name="Note 2 11 3" xfId="5244" xr:uid="{00000000-0005-0000-0000-0000AF0E0000}"/>
    <cellStyle name="Note 2 11 3 2" xfId="7029" xr:uid="{00000000-0005-0000-0000-0000AF0E0000}"/>
    <cellStyle name="Note 2 11 3 3" xfId="11379" xr:uid="{EF6A2A8F-EA36-487C-94EA-1DBBE2231805}"/>
    <cellStyle name="Note 2 11 3 4" xfId="12783" xr:uid="{29571F86-0B04-4749-99EE-DF22E073D9C0}"/>
    <cellStyle name="Note 2 11 3 5" xfId="14274" xr:uid="{350FAE73-01FB-414E-8F29-B8B1123F9C63}"/>
    <cellStyle name="Note 2 11 3 6" xfId="15797" xr:uid="{A2E4E97B-1949-4967-9BFD-CFD34802766C}"/>
    <cellStyle name="Note 2 11 3 7" xfId="17326" xr:uid="{882167C2-6CCE-46CE-905C-3D81DAA19A18}"/>
    <cellStyle name="Note 2 11 3 8" xfId="18634" xr:uid="{0AB14669-E4E5-4ED8-8089-66737CFDE40A}"/>
    <cellStyle name="Note 2 11 3 9" xfId="13659" xr:uid="{80B26432-9CC8-425F-B061-34FF4A2444D6}"/>
    <cellStyle name="Note 2 11 4" xfId="6137" xr:uid="{00000000-0005-0000-0000-0000AC0E0000}"/>
    <cellStyle name="Note 2 11 5" xfId="9736" xr:uid="{6E277B85-C0A9-4A89-A5B6-36B859DE3814}"/>
    <cellStyle name="Note 2 11 6" xfId="10236" xr:uid="{4795A5EF-DDAB-4E41-9735-C0BC07E27D78}"/>
    <cellStyle name="Note 2 11 7" xfId="8299" xr:uid="{46E21F13-4023-4FB8-B9A0-642A7555398B}"/>
    <cellStyle name="Note 2 11 8" xfId="10583" xr:uid="{78DC8F21-4217-4F7D-9D3B-06657F66D5EE}"/>
    <cellStyle name="Note 2 11 9" xfId="14708" xr:uid="{5A3843A0-C374-48F6-B42A-6809E8AAB912}"/>
    <cellStyle name="Note 2 12" xfId="3515" xr:uid="{00000000-0005-0000-0000-0000B00E0000}"/>
    <cellStyle name="Note 2 12 10" xfId="8451" xr:uid="{79AF96F3-7749-4C96-8BC4-2C5D194FB688}"/>
    <cellStyle name="Note 2 12 11" xfId="19395" xr:uid="{A2595238-A5AD-4829-9E62-0431806E5B95}"/>
    <cellStyle name="Note 2 12 2" xfId="4116" xr:uid="{00000000-0005-0000-0000-0000B10E0000}"/>
    <cellStyle name="Note 2 12 2 10" xfId="16972" xr:uid="{F076947A-5AEA-4BAD-8C62-707B20B0C2C0}"/>
    <cellStyle name="Note 2 12 2 2" xfId="5715" xr:uid="{00000000-0005-0000-0000-0000B20E0000}"/>
    <cellStyle name="Note 2 12 2 2 2" xfId="7500" xr:uid="{00000000-0005-0000-0000-0000B20E0000}"/>
    <cellStyle name="Note 2 12 2 2 3" xfId="11850" xr:uid="{B9BF2EE9-309B-45C4-9B92-9E7B47ADF4EA}"/>
    <cellStyle name="Note 2 12 2 2 4" xfId="13254" xr:uid="{BE7B2E20-129A-4AEC-862E-2909E440F804}"/>
    <cellStyle name="Note 2 12 2 2 5" xfId="8648" xr:uid="{BDB59C7B-EBAC-40DE-8FC5-926A9AC2D1D1}"/>
    <cellStyle name="Note 2 12 2 2 6" xfId="16268" xr:uid="{419CECAF-7997-4C15-B694-9462BE3D4FAF}"/>
    <cellStyle name="Note 2 12 2 2 7" xfId="17797" xr:uid="{EC31CFB4-AC17-45C5-B689-5F7BC805F5E6}"/>
    <cellStyle name="Note 2 12 2 2 8" xfId="19105" xr:uid="{E6CB7DDA-B6F0-4027-A9EF-21C87A919F72}"/>
    <cellStyle name="Note 2 12 2 2 9" xfId="18312" xr:uid="{F67D2FFD-46B5-4E67-8F85-FC3C93059B66}"/>
    <cellStyle name="Note 2 12 2 3" xfId="6604" xr:uid="{00000000-0005-0000-0000-0000B10E0000}"/>
    <cellStyle name="Note 2 12 2 4" xfId="10313" xr:uid="{4837BFDC-E070-4F60-A860-0AC66B1D2020}"/>
    <cellStyle name="Note 2 12 2 5" xfId="7822" xr:uid="{8319507B-DA72-4EE8-84DF-FC02D6CE1A85}"/>
    <cellStyle name="Note 2 12 2 6" xfId="14295" xr:uid="{C2834F36-EFAC-4511-AFCE-D1CDC32E53D4}"/>
    <cellStyle name="Note 2 12 2 7" xfId="14916" xr:uid="{44DC22E4-4A55-4CE0-8890-EC075698A61F}"/>
    <cellStyle name="Note 2 12 2 8" xfId="16452" xr:uid="{4B586590-0B1B-4815-B6FB-684FD4B464A1}"/>
    <cellStyle name="Note 2 12 2 9" xfId="17987" xr:uid="{1E909B87-2630-415F-B9C2-A9A869A5FBAB}"/>
    <cellStyle name="Note 2 12 3" xfId="5250" xr:uid="{00000000-0005-0000-0000-0000B30E0000}"/>
    <cellStyle name="Note 2 12 3 2" xfId="7035" xr:uid="{00000000-0005-0000-0000-0000B30E0000}"/>
    <cellStyle name="Note 2 12 3 3" xfId="11385" xr:uid="{CDA430A2-ACF6-4F5B-81E0-3963B6B548AF}"/>
    <cellStyle name="Note 2 12 3 4" xfId="12789" xr:uid="{ECECAF9A-9051-4056-9D4A-99B7DF8AB163}"/>
    <cellStyle name="Note 2 12 3 5" xfId="14808" xr:uid="{CF97B2A6-9394-4148-866C-BE7D88C7D1F1}"/>
    <cellStyle name="Note 2 12 3 6" xfId="15803" xr:uid="{992FB429-EB65-411B-A224-510344DDDDE5}"/>
    <cellStyle name="Note 2 12 3 7" xfId="17332" xr:uid="{7CD296B1-4597-4A99-B913-9F5D39C1E425}"/>
    <cellStyle name="Note 2 12 3 8" xfId="18640" xr:uid="{A2591F05-6C53-4B50-AFB6-3AB7A9B51C0E}"/>
    <cellStyle name="Note 2 12 3 9" xfId="12154" xr:uid="{0C1DB05F-7111-46A1-BC28-1428470FB732}"/>
    <cellStyle name="Note 2 12 4" xfId="6143" xr:uid="{00000000-0005-0000-0000-0000B00E0000}"/>
    <cellStyle name="Note 2 12 5" xfId="9741" xr:uid="{091FFC73-A5E5-4E15-8CB0-8F007738F6AD}"/>
    <cellStyle name="Note 2 12 6" xfId="10774" xr:uid="{C39B8E2A-7481-4517-BA83-D8DAD24B0B88}"/>
    <cellStyle name="Note 2 12 7" xfId="14103" xr:uid="{16DB8399-DE36-4644-A9E5-8779FA3EA093}"/>
    <cellStyle name="Note 2 12 8" xfId="13632" xr:uid="{DFC04237-9E17-49AA-A42B-FC27A296F540}"/>
    <cellStyle name="Note 2 12 9" xfId="15287" xr:uid="{5DF340D8-0DCD-4768-987C-E1FD8D0499B2}"/>
    <cellStyle name="Note 2 13" xfId="3521" xr:uid="{00000000-0005-0000-0000-0000B40E0000}"/>
    <cellStyle name="Note 2 13 10" xfId="16815" xr:uid="{2915FBEF-8672-4AB4-A8B2-EDB3A044118A}"/>
    <cellStyle name="Note 2 13 11" xfId="19987" xr:uid="{BB0585CA-16FF-4A72-A7E8-6D9D271B588D}"/>
    <cellStyle name="Note 2 13 2" xfId="4122" xr:uid="{00000000-0005-0000-0000-0000B50E0000}"/>
    <cellStyle name="Note 2 13 2 10" xfId="19270" xr:uid="{6A19AC50-050F-4C66-83F3-745F4A020C9C}"/>
    <cellStyle name="Note 2 13 2 2" xfId="5721" xr:uid="{00000000-0005-0000-0000-0000B60E0000}"/>
    <cellStyle name="Note 2 13 2 2 2" xfId="7506" xr:uid="{00000000-0005-0000-0000-0000B60E0000}"/>
    <cellStyle name="Note 2 13 2 2 3" xfId="11856" xr:uid="{76C6D060-8460-45A6-9661-AEEA1F291088}"/>
    <cellStyle name="Note 2 13 2 2 4" xfId="13260" xr:uid="{7846721B-CB99-4A77-AE2F-266D79C1396F}"/>
    <cellStyle name="Note 2 13 2 2 5" xfId="13443" xr:uid="{700F0313-38C2-4664-A5AC-59DC5E736294}"/>
    <cellStyle name="Note 2 13 2 2 6" xfId="16274" xr:uid="{C056D9A9-3631-4DE4-8324-6E43856DE691}"/>
    <cellStyle name="Note 2 13 2 2 7" xfId="17803" xr:uid="{842FAC7B-CF8D-4B6F-B995-20524467A621}"/>
    <cellStyle name="Note 2 13 2 2 8" xfId="19111" xr:uid="{F977E180-9A39-44E7-800C-C0E2A87A8B01}"/>
    <cellStyle name="Note 2 13 2 2 9" xfId="14315" xr:uid="{0977FA54-B569-46B5-9513-D67D8111F936}"/>
    <cellStyle name="Note 2 13 2 3" xfId="6610" xr:uid="{00000000-0005-0000-0000-0000B50E0000}"/>
    <cellStyle name="Note 2 13 2 4" xfId="10318" xr:uid="{BD076486-88D1-4CD2-B033-BC055179D227}"/>
    <cellStyle name="Note 2 13 2 5" xfId="7816" xr:uid="{1ACA3FDC-E992-4808-8076-D314183E63A5}"/>
    <cellStyle name="Note 2 13 2 6" xfId="8524" xr:uid="{717A6354-ABB9-4273-AD88-5C6985DDD7B2}"/>
    <cellStyle name="Note 2 13 2 7" xfId="14922" xr:uid="{17D5DA79-87A6-4BCB-BE39-F417D36515FD}"/>
    <cellStyle name="Note 2 13 2 8" xfId="16458" xr:uid="{CEEFAFA9-1E3B-4F20-86A4-69968280EDDC}"/>
    <cellStyle name="Note 2 13 2 9" xfId="17993" xr:uid="{10864EE7-C084-4363-8585-8CB923422051}"/>
    <cellStyle name="Note 2 13 3" xfId="5256" xr:uid="{00000000-0005-0000-0000-0000B70E0000}"/>
    <cellStyle name="Note 2 13 3 2" xfId="7041" xr:uid="{00000000-0005-0000-0000-0000B70E0000}"/>
    <cellStyle name="Note 2 13 3 3" xfId="11391" xr:uid="{D86859B5-CF76-4AE4-AFB6-09763A953BC2}"/>
    <cellStyle name="Note 2 13 3 4" xfId="12795" xr:uid="{62005154-53E0-45C5-A628-2B22E85DF08D}"/>
    <cellStyle name="Note 2 13 3 5" xfId="14100" xr:uid="{661A8803-190B-48A6-A714-BAE17DBAC4F6}"/>
    <cellStyle name="Note 2 13 3 6" xfId="15809" xr:uid="{C512A52B-CF48-4764-AEE5-1004FCC666F5}"/>
    <cellStyle name="Note 2 13 3 7" xfId="17338" xr:uid="{3C6ADBA3-15E7-48D8-BDAF-25AE0D0F52B0}"/>
    <cellStyle name="Note 2 13 3 8" xfId="18646" xr:uid="{B27E5F85-4170-4DD2-94EC-C997A7B09B82}"/>
    <cellStyle name="Note 2 13 3 9" xfId="9247" xr:uid="{29E3C182-92B6-4CF9-A4CE-94728EF9C698}"/>
    <cellStyle name="Note 2 13 4" xfId="6149" xr:uid="{00000000-0005-0000-0000-0000B40E0000}"/>
    <cellStyle name="Note 2 13 5" xfId="9747" xr:uid="{28FD2D81-CB1E-4D9F-8F32-C9FD0FF56BE6}"/>
    <cellStyle name="Note 2 13 6" xfId="9810" xr:uid="{058C4A77-90DD-4800-806D-AE9B5DBEB8CE}"/>
    <cellStyle name="Note 2 13 7" xfId="14215" xr:uid="{3F7E28FB-5081-406A-8E66-AEA61E6C0C3E}"/>
    <cellStyle name="Note 2 13 8" xfId="13562" xr:uid="{15843D02-DD5C-48AD-8D1A-6BECF8EA1574}"/>
    <cellStyle name="Note 2 13 9" xfId="13715" xr:uid="{4D21971E-F355-45C8-9AE4-7434A6A93708}"/>
    <cellStyle name="Note 2 14" xfId="3727" xr:uid="{00000000-0005-0000-0000-0000B80E0000}"/>
    <cellStyle name="Note 2 14 10" xfId="19509" xr:uid="{51BC0779-94BA-4734-83E9-7E31E6AD7E4B}"/>
    <cellStyle name="Note 2 14 2" xfId="5411" xr:uid="{00000000-0005-0000-0000-0000B90E0000}"/>
    <cellStyle name="Note 2 14 2 2" xfId="7196" xr:uid="{00000000-0005-0000-0000-0000B90E0000}"/>
    <cellStyle name="Note 2 14 2 3" xfId="11546" xr:uid="{969C14D8-019A-416E-8884-A79B60E860D3}"/>
    <cellStyle name="Note 2 14 2 4" xfId="12950" xr:uid="{D5CAF8A1-FE9B-4C20-9117-F5B6FB43DEA3}"/>
    <cellStyle name="Note 2 14 2 5" xfId="13435" xr:uid="{C6FEE4AD-B962-4CFC-8946-52ABB5345424}"/>
    <cellStyle name="Note 2 14 2 6" xfId="15964" xr:uid="{A21E203B-46A3-4A74-95FD-EF8D1EC575CF}"/>
    <cellStyle name="Note 2 14 2 7" xfId="17493" xr:uid="{1C00F2A1-9EC5-46E4-8573-ED9B45FED368}"/>
    <cellStyle name="Note 2 14 2 8" xfId="18801" xr:uid="{C30AE0FD-FE07-48AD-9D5E-AA5F5FB51A11}"/>
    <cellStyle name="Note 2 14 2 9" xfId="18255" xr:uid="{AE0D1471-0B94-405F-9836-EE5A9A171948}"/>
    <cellStyle name="Note 2 14 3" xfId="6303" xr:uid="{00000000-0005-0000-0000-0000B80E0000}"/>
    <cellStyle name="Note 2 14 4" xfId="9939" xr:uid="{4254ADA2-CDF0-4357-A332-9E0F5019FAFC}"/>
    <cellStyle name="Note 2 14 5" xfId="9800" xr:uid="{540BB732-856E-490E-90EF-C8B7900C3FBA}"/>
    <cellStyle name="Note 2 14 6" xfId="10927" xr:uid="{2D845D6F-B117-4637-ADEC-6A8ACA5555AB}"/>
    <cellStyle name="Note 2 14 7" xfId="13863" xr:uid="{35FD3A00-3469-4534-A5B7-59E7EC2BB209}"/>
    <cellStyle name="Note 2 14 8" xfId="15266" xr:uid="{C75DC1FF-0A2E-4753-A9F5-FE9C3D8E3515}"/>
    <cellStyle name="Note 2 14 9" xfId="16895" xr:uid="{F027535B-5E4C-40AE-A6EF-21AFE473F375}"/>
    <cellStyle name="Note 2 15" xfId="3852" xr:uid="{00000000-0005-0000-0000-0000BA0E0000}"/>
    <cellStyle name="Note 2 15 10" xfId="19373" xr:uid="{DE7443DA-E3A3-4497-BA33-AB0146D4208F}"/>
    <cellStyle name="Note 2 15 2" xfId="5494" xr:uid="{00000000-0005-0000-0000-0000BB0E0000}"/>
    <cellStyle name="Note 2 15 2 2" xfId="7279" xr:uid="{00000000-0005-0000-0000-0000BB0E0000}"/>
    <cellStyle name="Note 2 15 2 3" xfId="11629" xr:uid="{C8EB1149-96AE-48A7-8C76-92D5A66E7702}"/>
    <cellStyle name="Note 2 15 2 4" xfId="13033" xr:uid="{4886B912-E799-4CC7-ACEE-58579E0B55EB}"/>
    <cellStyle name="Note 2 15 2 5" xfId="13912" xr:uid="{6AD7F4EE-EB21-46F6-8937-6F59500438FB}"/>
    <cellStyle name="Note 2 15 2 6" xfId="16047" xr:uid="{8DE8B1F3-BF1C-4B5F-BA0A-7987E6AE9EEF}"/>
    <cellStyle name="Note 2 15 2 7" xfId="17576" xr:uid="{FB907322-F507-4C5C-A16D-428E1034AE75}"/>
    <cellStyle name="Note 2 15 2 8" xfId="18884" xr:uid="{1C1BB0D4-6948-4332-9471-D2689127159C}"/>
    <cellStyle name="Note 2 15 2 9" xfId="18298" xr:uid="{33C219DD-6E5B-40C4-94B2-E64901E76E3A}"/>
    <cellStyle name="Note 2 15 3" xfId="6386" xr:uid="{00000000-0005-0000-0000-0000BA0E0000}"/>
    <cellStyle name="Note 2 15 4" xfId="10060" xr:uid="{EA38AA80-E485-4180-87F6-A305100B4E03}"/>
    <cellStyle name="Note 2 15 5" xfId="9793" xr:uid="{F6354A48-F21A-472E-8328-EC39DD299FBB}"/>
    <cellStyle name="Note 2 15 6" xfId="10117" xr:uid="{17E2ECA0-1EBD-4B11-BA82-B80A327DBC6C}"/>
    <cellStyle name="Note 2 15 7" xfId="9079" xr:uid="{4CDAA226-CBCA-44D3-A8D4-03290720A552}"/>
    <cellStyle name="Note 2 15 8" xfId="15348" xr:uid="{9C6595BA-6C7B-4F25-92C3-9EDE8DB22EEE}"/>
    <cellStyle name="Note 2 15 9" xfId="8732" xr:uid="{F9C8448C-93B2-4839-B9B7-FDC57120FE9E}"/>
    <cellStyle name="Note 2 16" xfId="4985" xr:uid="{00000000-0005-0000-0000-0000BC0E0000}"/>
    <cellStyle name="Note 2 16 2" xfId="6771" xr:uid="{00000000-0005-0000-0000-0000BC0E0000}"/>
    <cellStyle name="Note 2 16 3" xfId="11121" xr:uid="{4EB371C7-8B0C-40C8-BD32-23DD1BA85A0B}"/>
    <cellStyle name="Note 2 16 4" xfId="12525" xr:uid="{1348CBF8-C64E-448D-85B5-696D99A7EBE7}"/>
    <cellStyle name="Note 2 16 5" xfId="13536" xr:uid="{ABD17AF7-84F2-40E1-A68E-5D186D3DA23B}"/>
    <cellStyle name="Note 2 16 6" xfId="15538" xr:uid="{6FB40AC2-ED58-43E6-93D6-D0EF18D2EFFB}"/>
    <cellStyle name="Note 2 16 7" xfId="17067" xr:uid="{AF4A4D76-8819-4CE5-A6DA-E506ED6D0A01}"/>
    <cellStyle name="Note 2 16 8" xfId="18376" xr:uid="{EA1D9C8F-3E93-4BB4-9F32-1E2D15A76AA2}"/>
    <cellStyle name="Note 2 16 9" xfId="10209" xr:uid="{33A9225F-F1F6-4A6E-A133-DD36E4BA0306}"/>
    <cellStyle name="Note 2 17" xfId="5879" xr:uid="{00000000-0005-0000-0000-0000A70E0000}"/>
    <cellStyle name="Note 2 18" xfId="9169" xr:uid="{00B7E83D-7188-4815-9DB3-28CE6BE1033E}"/>
    <cellStyle name="Note 2 19" xfId="10839" xr:uid="{7D18E978-FAE5-46F4-AF10-351FA482F1D4}"/>
    <cellStyle name="Note 2 2" xfId="888" xr:uid="{00000000-0005-0000-0000-0000C0030000}"/>
    <cellStyle name="Note 2 2 10" xfId="3516" xr:uid="{00000000-0005-0000-0000-0000BE0E0000}"/>
    <cellStyle name="Note 2 2 10 10" xfId="16988" xr:uid="{AC1CF3E3-AFD2-497E-A0F8-B21FB111BD22}"/>
    <cellStyle name="Note 2 2 10 11" xfId="18246" xr:uid="{64C5AF4F-B3E1-4726-B377-05D00255B06E}"/>
    <cellStyle name="Note 2 2 10 2" xfId="4117" xr:uid="{00000000-0005-0000-0000-0000BF0E0000}"/>
    <cellStyle name="Note 2 2 10 2 10" xfId="19298" xr:uid="{D10A364C-F4DD-4793-BA3D-031FF7E2160D}"/>
    <cellStyle name="Note 2 2 10 2 2" xfId="5716" xr:uid="{00000000-0005-0000-0000-0000C00E0000}"/>
    <cellStyle name="Note 2 2 10 2 2 2" xfId="7501" xr:uid="{00000000-0005-0000-0000-0000C00E0000}"/>
    <cellStyle name="Note 2 2 10 2 2 3" xfId="11851" xr:uid="{671879EB-7388-401D-A9D4-4A1452F820EF}"/>
    <cellStyle name="Note 2 2 10 2 2 4" xfId="13255" xr:uid="{699D86BE-07AB-49C5-9492-217E17E58CFC}"/>
    <cellStyle name="Note 2 2 10 2 2 5" xfId="10813" xr:uid="{88044C4A-961C-4AB0-AF84-7D9C5968D06E}"/>
    <cellStyle name="Note 2 2 10 2 2 6" xfId="16269" xr:uid="{6BD9C867-9A0A-49C6-9362-85E71BCDC0B6}"/>
    <cellStyle name="Note 2 2 10 2 2 7" xfId="17798" xr:uid="{5712688A-547F-47E5-96EB-B0FBF6EB2116}"/>
    <cellStyle name="Note 2 2 10 2 2 8" xfId="19106" xr:uid="{6776C488-453C-4353-8E3A-8A43CAE00D85}"/>
    <cellStyle name="Note 2 2 10 2 2 9" xfId="18290" xr:uid="{F0DE1D8F-807C-4096-9761-20C713553A2A}"/>
    <cellStyle name="Note 2 2 10 2 3" xfId="6605" xr:uid="{00000000-0005-0000-0000-0000BF0E0000}"/>
    <cellStyle name="Note 2 2 10 2 4" xfId="10314" xr:uid="{7FEF0C43-111D-493B-B9F2-E37930158E33}"/>
    <cellStyle name="Note 2 2 10 2 5" xfId="7821" xr:uid="{77785ACF-7ED3-4F2A-A1CA-18B716C4BD95}"/>
    <cellStyle name="Note 2 2 10 2 6" xfId="14162" xr:uid="{EFDC34BE-F978-49CB-A059-9DF2BDFCE6B1}"/>
    <cellStyle name="Note 2 2 10 2 7" xfId="14917" xr:uid="{E54A2370-DEED-4913-B41D-7FE27EEBF485}"/>
    <cellStyle name="Note 2 2 10 2 8" xfId="16453" xr:uid="{550DA314-BB1E-45A1-AD0A-EDA3D12F292B}"/>
    <cellStyle name="Note 2 2 10 2 9" xfId="17988" xr:uid="{673DBCB5-76AC-420D-9A30-A260E99EADCB}"/>
    <cellStyle name="Note 2 2 10 3" xfId="5251" xr:uid="{00000000-0005-0000-0000-0000C10E0000}"/>
    <cellStyle name="Note 2 2 10 3 2" xfId="7036" xr:uid="{00000000-0005-0000-0000-0000C10E0000}"/>
    <cellStyle name="Note 2 2 10 3 3" xfId="11386" xr:uid="{9BA07576-4862-475B-9CF3-D500F4E0F5D0}"/>
    <cellStyle name="Note 2 2 10 3 4" xfId="12790" xr:uid="{146110A3-415C-4B8B-B6ED-DDDCFB07C895}"/>
    <cellStyle name="Note 2 2 10 3 5" xfId="13812" xr:uid="{AC38F077-98AD-4A5A-8C3A-6565CB3B3F41}"/>
    <cellStyle name="Note 2 2 10 3 6" xfId="15804" xr:uid="{9365F736-8ABE-4E59-9DBF-D40D598066EF}"/>
    <cellStyle name="Note 2 2 10 3 7" xfId="17333" xr:uid="{DA9734D0-9DE6-4B83-BA49-127FA3FE1C23}"/>
    <cellStyle name="Note 2 2 10 3 8" xfId="18641" xr:uid="{AA9F41B7-04C5-48C1-A6DA-436A9807E549}"/>
    <cellStyle name="Note 2 2 10 3 9" xfId="19957" xr:uid="{D3DFC62F-F8C3-439C-984E-5F3CD2B39959}"/>
    <cellStyle name="Note 2 2 10 4" xfId="6144" xr:uid="{00000000-0005-0000-0000-0000BE0E0000}"/>
    <cellStyle name="Note 2 2 10 5" xfId="9742" xr:uid="{15F0A544-ECE5-4EFA-9FD9-0CEF9AA0A4A6}"/>
    <cellStyle name="Note 2 2 10 6" xfId="10573" xr:uid="{5C802AC5-D76B-4C06-AEF0-8EBA3435EF14}"/>
    <cellStyle name="Note 2 2 10 7" xfId="10430" xr:uid="{C1435737-D538-4351-87E0-FEC44993A5BB}"/>
    <cellStyle name="Note 2 2 10 8" xfId="14854" xr:uid="{52EACBF2-9626-4C4B-97C6-AF898A05EE19}"/>
    <cellStyle name="Note 2 2 10 9" xfId="15141" xr:uid="{7994CE74-0861-410E-9618-1794CFBE81C1}"/>
    <cellStyle name="Note 2 2 11" xfId="3522" xr:uid="{00000000-0005-0000-0000-0000C20E0000}"/>
    <cellStyle name="Note 2 2 11 10" xfId="16677" xr:uid="{7E3A8B2B-7D14-4C9D-8A6B-6B961748234A}"/>
    <cellStyle name="Note 2 2 11 11" xfId="8863" xr:uid="{CEFC6C63-A25C-412A-8CD1-13CB0C578F06}"/>
    <cellStyle name="Note 2 2 11 2" xfId="4123" xr:uid="{00000000-0005-0000-0000-0000C30E0000}"/>
    <cellStyle name="Note 2 2 11 2 10" xfId="8945" xr:uid="{6B1A92B4-5A4D-4215-A4DA-61E11D2C6BF2}"/>
    <cellStyle name="Note 2 2 11 2 2" xfId="5722" xr:uid="{00000000-0005-0000-0000-0000C40E0000}"/>
    <cellStyle name="Note 2 2 11 2 2 2" xfId="7507" xr:uid="{00000000-0005-0000-0000-0000C40E0000}"/>
    <cellStyle name="Note 2 2 11 2 2 3" xfId="11857" xr:uid="{78D9916D-37FC-4336-BD50-26D11CE720B2}"/>
    <cellStyle name="Note 2 2 11 2 2 4" xfId="13261" xr:uid="{9FC97FAE-4C57-4813-98D0-5F37343EEAEF}"/>
    <cellStyle name="Note 2 2 11 2 2 5" xfId="14730" xr:uid="{E1B7EF19-65F0-4F73-A2DA-FB69A598B29C}"/>
    <cellStyle name="Note 2 2 11 2 2 6" xfId="16275" xr:uid="{90323BF3-BFC0-49B0-B028-F1A8A5810A1C}"/>
    <cellStyle name="Note 2 2 11 2 2 7" xfId="17804" xr:uid="{69A74C27-9107-4851-982D-C0508A3B4A69}"/>
    <cellStyle name="Note 2 2 11 2 2 8" xfId="19112" xr:uid="{859C1E29-E663-40FD-9C86-26E4BBDDF11D}"/>
    <cellStyle name="Note 2 2 11 2 2 9" xfId="18193" xr:uid="{C6A2379F-865D-4B30-A450-F7F65F6A1004}"/>
    <cellStyle name="Note 2 2 11 2 3" xfId="6611" xr:uid="{00000000-0005-0000-0000-0000C30E0000}"/>
    <cellStyle name="Note 2 2 11 2 4" xfId="10319" xr:uid="{5B4C2DA1-099B-41BA-8D2D-DC4E91F101F3}"/>
    <cellStyle name="Note 2 2 11 2 5" xfId="7815" xr:uid="{F81ABE6D-528F-418A-9565-09EA602FFDE2}"/>
    <cellStyle name="Note 2 2 11 2 6" xfId="12385" xr:uid="{97FFC183-31BE-415C-8D6F-8F7ED8A6232C}"/>
    <cellStyle name="Note 2 2 11 2 7" xfId="14923" xr:uid="{41C9097F-D417-421E-80CA-D8CE718335EE}"/>
    <cellStyle name="Note 2 2 11 2 8" xfId="16459" xr:uid="{E868D9D9-5FBB-46A4-8883-D76C1E1CA86F}"/>
    <cellStyle name="Note 2 2 11 2 9" xfId="17994" xr:uid="{3E7FF967-1C0F-439D-9BA3-BD706D1F1C88}"/>
    <cellStyle name="Note 2 2 11 3" xfId="5257" xr:uid="{00000000-0005-0000-0000-0000C50E0000}"/>
    <cellStyle name="Note 2 2 11 3 2" xfId="7042" xr:uid="{00000000-0005-0000-0000-0000C50E0000}"/>
    <cellStyle name="Note 2 2 11 3 3" xfId="11392" xr:uid="{B12EC9D6-6644-42FE-B5C0-68821B3F18A2}"/>
    <cellStyle name="Note 2 2 11 3 4" xfId="12796" xr:uid="{D9A8FD0A-4E45-41F7-8FBB-79B243013B5A}"/>
    <cellStyle name="Note 2 2 11 3 5" xfId="13919" xr:uid="{4C72CD26-B667-4343-91E0-24EB685EE647}"/>
    <cellStyle name="Note 2 2 11 3 6" xfId="15810" xr:uid="{3B236151-D832-4874-A5A4-6A3FB5B9B129}"/>
    <cellStyle name="Note 2 2 11 3 7" xfId="17339" xr:uid="{45E0FA41-7451-4A8D-AC83-7B34CFDF7EF1}"/>
    <cellStyle name="Note 2 2 11 3 8" xfId="18647" xr:uid="{EE8E1A61-7BB5-49BE-AE0A-99F75B0727F2}"/>
    <cellStyle name="Note 2 2 11 3 9" xfId="16787" xr:uid="{C7748FA1-0D70-49E8-A70B-B3F9688AEA5A}"/>
    <cellStyle name="Note 2 2 11 4" xfId="6150" xr:uid="{00000000-0005-0000-0000-0000C20E0000}"/>
    <cellStyle name="Note 2 2 11 5" xfId="9748" xr:uid="{85E7680D-FEFD-426F-911D-760A66C465B4}"/>
    <cellStyle name="Note 2 2 11 6" xfId="9661" xr:uid="{810992E9-8642-401B-B5D9-7FE7AA2842A6}"/>
    <cellStyle name="Note 2 2 11 7" xfId="14707" xr:uid="{0582BECC-DCD4-4645-B370-A196A894F8FF}"/>
    <cellStyle name="Note 2 2 11 8" xfId="9416" xr:uid="{47EE7CA8-5E5F-428D-98E0-26B70982D803}"/>
    <cellStyle name="Note 2 2 11 9" xfId="8520" xr:uid="{C81FBC8E-7ECA-4130-8401-D56227F810A3}"/>
    <cellStyle name="Note 2 2 12" xfId="3728" xr:uid="{00000000-0005-0000-0000-0000C60E0000}"/>
    <cellStyle name="Note 2 2 12 10" xfId="18356" xr:uid="{A4E357A2-34DF-4CF7-9EED-FE30EFA03487}"/>
    <cellStyle name="Note 2 2 12 2" xfId="5412" xr:uid="{00000000-0005-0000-0000-0000C70E0000}"/>
    <cellStyle name="Note 2 2 12 2 2" xfId="7197" xr:uid="{00000000-0005-0000-0000-0000C70E0000}"/>
    <cellStyle name="Note 2 2 12 2 3" xfId="11547" xr:uid="{50C01672-CD20-4DF0-A655-AE88413CDA4C}"/>
    <cellStyle name="Note 2 2 12 2 4" xfId="12951" xr:uid="{2FDCE4A9-FB44-4DDE-942C-4926B2EF8C8F}"/>
    <cellStyle name="Note 2 2 12 2 5" xfId="9037" xr:uid="{B2D01A21-6DE3-4E7C-8711-0CCE079DDFC3}"/>
    <cellStyle name="Note 2 2 12 2 6" xfId="15965" xr:uid="{98F08E39-2709-41C9-ACAC-77A8BCE1353E}"/>
    <cellStyle name="Note 2 2 12 2 7" xfId="17494" xr:uid="{E26A29E0-D80D-4523-9518-760E3961B5C4}"/>
    <cellStyle name="Note 2 2 12 2 8" xfId="18802" xr:uid="{8603A808-BD3D-488E-907B-DA4C081D2CC6}"/>
    <cellStyle name="Note 2 2 12 2 9" xfId="8882" xr:uid="{A88D2391-45F7-42BE-B842-94F683CF7D88}"/>
    <cellStyle name="Note 2 2 12 3" xfId="6304" xr:uid="{00000000-0005-0000-0000-0000C60E0000}"/>
    <cellStyle name="Note 2 2 12 4" xfId="9940" xr:uid="{99B9B8FF-5EBF-4236-AB28-2A11380D258A}"/>
    <cellStyle name="Note 2 2 12 5" xfId="9649" xr:uid="{DE3F998E-65E5-4F74-83F2-049602B37B07}"/>
    <cellStyle name="Note 2 2 12 6" xfId="14766" xr:uid="{A98A7FC9-9BE9-48A1-B93B-D45B1EC40969}"/>
    <cellStyle name="Note 2 2 12 7" xfId="14857" xr:uid="{AA1FD776-1008-473B-869C-765059FF2AA2}"/>
    <cellStyle name="Note 2 2 12 8" xfId="15122" xr:uid="{CA672F44-3A84-4489-A1C4-22D10905F335}"/>
    <cellStyle name="Note 2 2 12 9" xfId="16753" xr:uid="{2913CFFA-B179-4C6B-92F8-98C9F092899E}"/>
    <cellStyle name="Note 2 2 13" xfId="3853" xr:uid="{00000000-0005-0000-0000-0000C80E0000}"/>
    <cellStyle name="Note 2 2 13 10" xfId="19899" xr:uid="{15418C75-ECF9-4F3A-A1C2-469CD09E2A80}"/>
    <cellStyle name="Note 2 2 13 2" xfId="5495" xr:uid="{00000000-0005-0000-0000-0000C90E0000}"/>
    <cellStyle name="Note 2 2 13 2 2" xfId="7280" xr:uid="{00000000-0005-0000-0000-0000C90E0000}"/>
    <cellStyle name="Note 2 2 13 2 3" xfId="11630" xr:uid="{EF0981C8-4E7B-49A1-9AF2-CAA4BF2A263C}"/>
    <cellStyle name="Note 2 2 13 2 4" xfId="13034" xr:uid="{10F99998-8895-4393-A271-5B12BD72934A}"/>
    <cellStyle name="Note 2 2 13 2 5" xfId="11102" xr:uid="{965BF635-49CA-4D2F-91E4-F445A3841A77}"/>
    <cellStyle name="Note 2 2 13 2 6" xfId="16048" xr:uid="{161FD19A-05D4-42BC-85C1-670D1FC37369}"/>
    <cellStyle name="Note 2 2 13 2 7" xfId="17577" xr:uid="{DF8E5DA0-D713-4811-B22E-7A132036DCDA}"/>
    <cellStyle name="Note 2 2 13 2 8" xfId="18885" xr:uid="{5FCFBC2F-470D-42B6-B418-36ECF50543AD}"/>
    <cellStyle name="Note 2 2 13 2 9" xfId="14451" xr:uid="{46BDDFA4-BB9B-45F8-841F-8832000B1E7C}"/>
    <cellStyle name="Note 2 2 13 3" xfId="6387" xr:uid="{00000000-0005-0000-0000-0000C80E0000}"/>
    <cellStyle name="Note 2 2 13 4" xfId="10061" xr:uid="{2FD04A8B-B5F2-436B-966C-6B3BC58A1F55}"/>
    <cellStyle name="Note 2 2 13 5" xfId="10937" xr:uid="{38D149D7-2EB7-4F64-AD41-551DF1C68B81}"/>
    <cellStyle name="Note 2 2 13 6" xfId="9351" xr:uid="{A9DFCD2A-314A-48B0-9D52-040EA2663568}"/>
    <cellStyle name="Note 2 2 13 7" xfId="10933" xr:uid="{6F7319CA-3E10-4EDD-879A-2347A130A9E7}"/>
    <cellStyle name="Note 2 2 13 8" xfId="15200" xr:uid="{B4B21A0D-7FB2-40B9-9AB1-F2627A1AFCC6}"/>
    <cellStyle name="Note 2 2 13 9" xfId="15246" xr:uid="{4B71A3F3-30F4-49A9-971D-FCEC5A15A684}"/>
    <cellStyle name="Note 2 2 14" xfId="3257" xr:uid="{00000000-0005-0000-0000-0000CA0E0000}"/>
    <cellStyle name="Note 2 2 14 10" xfId="8809" xr:uid="{5FC425DF-375D-4346-AC0F-2F8C962218F4}"/>
    <cellStyle name="Note 2 2 14 2" xfId="5039" xr:uid="{00000000-0005-0000-0000-0000CB0E0000}"/>
    <cellStyle name="Note 2 2 14 2 2" xfId="6824" xr:uid="{00000000-0005-0000-0000-0000CB0E0000}"/>
    <cellStyle name="Note 2 2 14 2 3" xfId="11174" xr:uid="{A3194F3B-29EC-44BB-9AB5-695D9244E094}"/>
    <cellStyle name="Note 2 2 14 2 4" xfId="12578" xr:uid="{000A9112-EA8F-4360-9C8F-AF90EE024FCC}"/>
    <cellStyle name="Note 2 2 14 2 5" xfId="13428" xr:uid="{6BF65EF3-A001-41C3-A6D2-749670B93CE1}"/>
    <cellStyle name="Note 2 2 14 2 6" xfId="15592" xr:uid="{8E54965C-B994-4CA1-80D6-7FA350A32D0C}"/>
    <cellStyle name="Note 2 2 14 2 7" xfId="17121" xr:uid="{BEA7F497-5DD3-4F37-A8AB-0B9F916E324C}"/>
    <cellStyle name="Note 2 2 14 2 8" xfId="18429" xr:uid="{84F735DD-90B0-4BF3-88EE-944A8C269E62}"/>
    <cellStyle name="Note 2 2 14 2 9" xfId="19834" xr:uid="{6CC4BF49-FA04-4AB3-811A-EA26EDBF0872}"/>
    <cellStyle name="Note 2 2 14 3" xfId="5932" xr:uid="{00000000-0005-0000-0000-0000CA0E0000}"/>
    <cellStyle name="Note 2 2 14 4" xfId="9491" xr:uid="{C2ECCA53-DB8A-4710-A406-2052ECB24EEA}"/>
    <cellStyle name="Note 2 2 14 5" xfId="8094" xr:uid="{0E57A960-6546-4C8B-859A-BDC11354C1A2}"/>
    <cellStyle name="Note 2 2 14 6" xfId="12143" xr:uid="{A96BA273-2A17-45B6-A19D-3B61B1215351}"/>
    <cellStyle name="Note 2 2 14 7" xfId="12356" xr:uid="{DFB1F563-EBE3-4247-B004-503848D614EA}"/>
    <cellStyle name="Note 2 2 14 8" xfId="15526" xr:uid="{73F2F47C-C4DC-4441-B736-E989DB8DC262}"/>
    <cellStyle name="Note 2 2 14 9" xfId="12148" xr:uid="{B27559F0-3198-4206-9B85-53214C315C3B}"/>
    <cellStyle name="Note 2 2 15" xfId="5023" xr:uid="{00000000-0005-0000-0000-0000CC0E0000}"/>
    <cellStyle name="Note 2 2 15 2" xfId="6809" xr:uid="{00000000-0005-0000-0000-0000CC0E0000}"/>
    <cellStyle name="Note 2 2 15 3" xfId="11159" xr:uid="{40D26798-DCFC-4320-AB20-AD8C929D051B}"/>
    <cellStyle name="Note 2 2 15 4" xfId="12563" xr:uid="{9BD3E9E4-F8FA-401F-B3C8-763E96316544}"/>
    <cellStyle name="Note 2 2 15 5" xfId="12370" xr:uid="{858003B9-BC1E-4574-BE41-1AC8E111D97A}"/>
    <cellStyle name="Note 2 2 15 6" xfId="15576" xr:uid="{DBEDA119-EF82-45A8-8ACD-C49C9C9A9282}"/>
    <cellStyle name="Note 2 2 15 7" xfId="17105" xr:uid="{FA4D041B-0A9D-479D-9B6B-FB7D55D3019A}"/>
    <cellStyle name="Note 2 2 15 8" xfId="18414" xr:uid="{2BBED113-AC32-4BB0-B36D-71286A3A6442}"/>
    <cellStyle name="Note 2 2 15 9" xfId="16866" xr:uid="{FB3036AF-ED95-4549-8C5E-7446A344417B}"/>
    <cellStyle name="Note 2 2 16" xfId="3215" xr:uid="{00000000-0005-0000-0000-0000BD0E0000}"/>
    <cellStyle name="Note 2 2 17" xfId="5917" xr:uid="{00000000-0005-0000-0000-0000BD0E0000}"/>
    <cellStyle name="Note 2 2 18" xfId="9425" xr:uid="{34281A28-C064-4882-B64D-0793F114AE93}"/>
    <cellStyle name="Note 2 2 19" xfId="8163" xr:uid="{A7DE6AB8-7A4F-4E0A-9F78-5C5997A24DDC}"/>
    <cellStyle name="Note 2 2 2" xfId="3293" xr:uid="{00000000-0005-0000-0000-0000CD0E0000}"/>
    <cellStyle name="Note 2 2 2 10" xfId="13758" xr:uid="{838D9895-EB39-4B28-9986-D723FBB4CCC8}"/>
    <cellStyle name="Note 2 2 2 11" xfId="14314" xr:uid="{814D80F3-B20D-4A7E-BF8D-B9E9EA19F2B3}"/>
    <cellStyle name="Note 2 2 2 12" xfId="9423" xr:uid="{CCAFF6E5-1BC8-4AFC-B979-CEBC7AA0DEFE}"/>
    <cellStyle name="Note 2 2 2 13" xfId="16692" xr:uid="{1A45B71D-5768-4583-A62B-B609C16E5690}"/>
    <cellStyle name="Note 2 2 2 14" xfId="8755" xr:uid="{7BC1CD1A-1E0A-4A6E-BE3D-46462D6725B9}"/>
    <cellStyle name="Note 2 2 2 2" xfId="3379" xr:uid="{00000000-0005-0000-0000-0000CE0E0000}"/>
    <cellStyle name="Note 2 2 2 2 10" xfId="13841" xr:uid="{76C03FB4-C8A3-4733-8583-35E35A69758C}"/>
    <cellStyle name="Note 2 2 2 2 11" xfId="15270" xr:uid="{B0FF3975-BEDC-4FC6-A81D-34D76F716CDE}"/>
    <cellStyle name="Note 2 2 2 2 12" xfId="16906" xr:uid="{A6D07D74-A96A-4B9E-8FE1-15EB9CE1A148}"/>
    <cellStyle name="Note 2 2 2 2 13" xfId="16771" xr:uid="{16176E82-5966-4613-B5CB-CC24CB70602E}"/>
    <cellStyle name="Note 2 2 2 2 2" xfId="3649" xr:uid="{00000000-0005-0000-0000-0000CF0E0000}"/>
    <cellStyle name="Note 2 2 2 2 2 10" xfId="16892" xr:uid="{B3A3F201-31C1-418D-8ED5-26C4DB17E47E}"/>
    <cellStyle name="Note 2 2 2 2 2 11" xfId="12013" xr:uid="{8C1FBA7E-59F8-4F97-9201-C5A37D9BDFF7}"/>
    <cellStyle name="Note 2 2 2 2 2 2" xfId="4242" xr:uid="{00000000-0005-0000-0000-0000D00E0000}"/>
    <cellStyle name="Note 2 2 2 2 2 2 10" xfId="19586" xr:uid="{9D6537B3-5A5F-4AAE-8D52-FD32761AB27D}"/>
    <cellStyle name="Note 2 2 2 2 2 2 2" xfId="5799" xr:uid="{00000000-0005-0000-0000-0000D10E0000}"/>
    <cellStyle name="Note 2 2 2 2 2 2 2 2" xfId="7584" xr:uid="{00000000-0005-0000-0000-0000D10E0000}"/>
    <cellStyle name="Note 2 2 2 2 2 2 2 3" xfId="11934" xr:uid="{75C931D1-85A1-483E-AEEA-9163CDE1C338}"/>
    <cellStyle name="Note 2 2 2 2 2 2 2 4" xfId="13338" xr:uid="{48D406C0-C9B3-4DD6-80FE-FD691D4C7E6D}"/>
    <cellStyle name="Note 2 2 2 2 2 2 2 5" xfId="13722" xr:uid="{7E268965-9C3A-444F-8CB8-3ADDD694A614}"/>
    <cellStyle name="Note 2 2 2 2 2 2 2 6" xfId="16352" xr:uid="{E2AA9F5B-2770-4111-9ECF-47BE128DE081}"/>
    <cellStyle name="Note 2 2 2 2 2 2 2 7" xfId="17881" xr:uid="{D074E969-25F3-4573-B0A9-EA0222A49C51}"/>
    <cellStyle name="Note 2 2 2 2 2 2 2 8" xfId="19189" xr:uid="{8C05FAEE-482A-4FBB-8FAB-547948C34EC8}"/>
    <cellStyle name="Note 2 2 2 2 2 2 2 9" xfId="15520" xr:uid="{5D012B4E-83B4-4540-93F0-9AC1693A0F87}"/>
    <cellStyle name="Note 2 2 2 2 2 2 3" xfId="6687" xr:uid="{00000000-0005-0000-0000-0000D00E0000}"/>
    <cellStyle name="Note 2 2 2 2 2 2 4" xfId="10434" xr:uid="{7CAB90DF-89E6-4E8B-BE3C-602682682839}"/>
    <cellStyle name="Note 2 2 2 2 2 2 5" xfId="7705" xr:uid="{DB20D606-79F4-40AB-A9A8-59F3F549DF10}"/>
    <cellStyle name="Note 2 2 2 2 2 2 6" xfId="10637" xr:uid="{83AAAFA7-9E60-4A67-A1CA-1F3B3FF22CAA}"/>
    <cellStyle name="Note 2 2 2 2 2 2 7" xfId="15025" xr:uid="{FA9339D5-7744-49F2-A70E-37203A058994}"/>
    <cellStyle name="Note 2 2 2 2 2 2 8" xfId="16562" xr:uid="{D0C031DE-9D44-4996-BB87-0039163F0D33}"/>
    <cellStyle name="Note 2 2 2 2 2 2 9" xfId="18081" xr:uid="{E59D096B-7BC6-491A-AAED-5D81D02E2D42}"/>
    <cellStyle name="Note 2 2 2 2 2 3" xfId="5334" xr:uid="{00000000-0005-0000-0000-0000D20E0000}"/>
    <cellStyle name="Note 2 2 2 2 2 3 2" xfId="7119" xr:uid="{00000000-0005-0000-0000-0000D20E0000}"/>
    <cellStyle name="Note 2 2 2 2 2 3 3" xfId="11469" xr:uid="{0A20689C-D04A-494E-934B-3E55CE01255D}"/>
    <cellStyle name="Note 2 2 2 2 2 3 4" xfId="12873" xr:uid="{325D2D1D-C989-4780-B33A-D1FF7014A3C4}"/>
    <cellStyle name="Note 2 2 2 2 2 3 5" xfId="13920" xr:uid="{7C74F654-580C-4AE7-99CD-0DAFCB68F881}"/>
    <cellStyle name="Note 2 2 2 2 2 3 6" xfId="15887" xr:uid="{CC3AB152-2F6A-44E9-A267-EAC7DF5E263E}"/>
    <cellStyle name="Note 2 2 2 2 2 3 7" xfId="17416" xr:uid="{3255AE33-78E9-43B9-B971-485D72B5167E}"/>
    <cellStyle name="Note 2 2 2 2 2 3 8" xfId="18724" xr:uid="{AF725570-021F-41A0-9DFF-E19EE72FFF03}"/>
    <cellStyle name="Note 2 2 2 2 2 3 9" xfId="19793" xr:uid="{58C231B9-92D4-4B20-9B4D-27E32B00A81A}"/>
    <cellStyle name="Note 2 2 2 2 2 4" xfId="6226" xr:uid="{00000000-0005-0000-0000-0000CF0E0000}"/>
    <cellStyle name="Note 2 2 2 2 2 5" xfId="9867" xr:uid="{5CBC78EE-EE50-4001-839D-0DAC65B0C184}"/>
    <cellStyle name="Note 2 2 2 2 2 6" xfId="10926" xr:uid="{236E4F9E-4863-49C7-B846-A032CCF57898}"/>
    <cellStyle name="Note 2 2 2 2 2 7" xfId="8711" xr:uid="{3B8DBF90-8B18-4066-AACE-9A5BD2270FFE}"/>
    <cellStyle name="Note 2 2 2 2 2 8" xfId="9241" xr:uid="{172EC37B-F67F-4D56-A6D2-6C031A63FD6F}"/>
    <cellStyle name="Note 2 2 2 2 2 9" xfId="15243" xr:uid="{CACCB7B5-1240-47A7-9BFC-4BB579F80A67}"/>
    <cellStyle name="Note 2 2 2 2 3" xfId="3807" xr:uid="{00000000-0005-0000-0000-0000D30E0000}"/>
    <cellStyle name="Note 2 2 2 2 3 10" xfId="19874" xr:uid="{3CC7F03E-1994-4AE3-9BFF-C648314DE3ED}"/>
    <cellStyle name="Note 2 2 2 2 3 2" xfId="5471" xr:uid="{00000000-0005-0000-0000-0000D40E0000}"/>
    <cellStyle name="Note 2 2 2 2 3 2 2" xfId="7256" xr:uid="{00000000-0005-0000-0000-0000D40E0000}"/>
    <cellStyle name="Note 2 2 2 2 3 2 3" xfId="11606" xr:uid="{174CC76D-813D-490B-9A1C-47FF47B23D19}"/>
    <cellStyle name="Note 2 2 2 2 3 2 4" xfId="13010" xr:uid="{50498CC0-C4C9-4C7E-BE07-334D6139F74D}"/>
    <cellStyle name="Note 2 2 2 2 3 2 5" xfId="8536" xr:uid="{8932D581-DCDF-4A58-AFC7-72EB684177D5}"/>
    <cellStyle name="Note 2 2 2 2 3 2 6" xfId="16024" xr:uid="{3F692DED-654D-4397-A98E-031497E0B6D8}"/>
    <cellStyle name="Note 2 2 2 2 3 2 7" xfId="17553" xr:uid="{4EEB18A4-555B-48CC-A15F-2BB5AA1D0D24}"/>
    <cellStyle name="Note 2 2 2 2 3 2 8" xfId="18861" xr:uid="{72C683FC-9DD6-4672-BF5A-EEDE2FBD264C}"/>
    <cellStyle name="Note 2 2 2 2 3 2 9" xfId="18270" xr:uid="{0AD1C59E-9BAF-4AA5-A383-A8551F213C41}"/>
    <cellStyle name="Note 2 2 2 2 3 3" xfId="6363" xr:uid="{00000000-0005-0000-0000-0000D30E0000}"/>
    <cellStyle name="Note 2 2 2 2 3 4" xfId="10016" xr:uid="{F58372DF-EC7B-4D18-B3F2-1F5E6C1DC183}"/>
    <cellStyle name="Note 2 2 2 2 3 5" xfId="9364" xr:uid="{9575E5C7-E47C-43A3-85F5-48BE358D5ADD}"/>
    <cellStyle name="Note 2 2 2 2 3 6" xfId="14865" xr:uid="{F4501AEE-1B48-45B6-A0C3-40D2048A62F2}"/>
    <cellStyle name="Note 2 2 2 2 3 7" xfId="13939" xr:uid="{91509C81-EEDA-48EF-BF2D-2042859A41AE}"/>
    <cellStyle name="Note 2 2 2 2 3 8" xfId="9049" xr:uid="{DF9B29EF-1B84-4CE0-9449-94AEBF6E84FF}"/>
    <cellStyle name="Note 2 2 2 2 3 9" xfId="16808" xr:uid="{7EABEAD7-44F7-494D-BA69-94AAD1FC4948}"/>
    <cellStyle name="Note 2 2 2 2 4" xfId="3984" xr:uid="{00000000-0005-0000-0000-0000D50E0000}"/>
    <cellStyle name="Note 2 2 2 2 4 10" xfId="8919" xr:uid="{C42BCB22-FECB-4E76-B692-5E2012F58BEC}"/>
    <cellStyle name="Note 2 2 2 2 4 2" xfId="5606" xr:uid="{00000000-0005-0000-0000-0000D60E0000}"/>
    <cellStyle name="Note 2 2 2 2 4 2 2" xfId="7391" xr:uid="{00000000-0005-0000-0000-0000D60E0000}"/>
    <cellStyle name="Note 2 2 2 2 4 2 3" xfId="11741" xr:uid="{19AB6580-4C0C-43B8-BBF4-7FC376A24276}"/>
    <cellStyle name="Note 2 2 2 2 4 2 4" xfId="13145" xr:uid="{D1D13D92-3F62-4189-93D6-46178724E231}"/>
    <cellStyle name="Note 2 2 2 2 4 2 5" xfId="10617" xr:uid="{8D1655CB-0466-4A51-B5E1-E9CC16187612}"/>
    <cellStyle name="Note 2 2 2 2 4 2 6" xfId="16159" xr:uid="{6F3190E7-0F2D-42FF-BA5C-74BAD0840313}"/>
    <cellStyle name="Note 2 2 2 2 4 2 7" xfId="17688" xr:uid="{A938F81A-F2FA-413C-B932-6BD86893DF23}"/>
    <cellStyle name="Note 2 2 2 2 4 2 8" xfId="18996" xr:uid="{4C9CD600-EECB-43F2-A3A7-FA5262FC9F39}"/>
    <cellStyle name="Note 2 2 2 2 4 2 9" xfId="9318" xr:uid="{6B60E225-80B7-4B69-92EB-E083CFDA10F9}"/>
    <cellStyle name="Note 2 2 2 2 4 3" xfId="6496" xr:uid="{00000000-0005-0000-0000-0000D50E0000}"/>
    <cellStyle name="Note 2 2 2 2 4 4" xfId="10190" xr:uid="{4D5CC509-CF61-463E-9F18-3D0133CB0397}"/>
    <cellStyle name="Note 2 2 2 2 4 5" xfId="10040" xr:uid="{2D4262B1-4B53-4786-9BC7-57276503E91B}"/>
    <cellStyle name="Note 2 2 2 2 4 6" xfId="8610" xr:uid="{97F6FAEC-382E-41B0-8012-4B705C93E7BD}"/>
    <cellStyle name="Note 2 2 2 2 4 7" xfId="14084" xr:uid="{762FB93B-4AC4-4BAB-AF0C-F3D321EB102F}"/>
    <cellStyle name="Note 2 2 2 2 4 8" xfId="9163" xr:uid="{455724A1-D365-4624-81C9-A6B7B552472B}"/>
    <cellStyle name="Note 2 2 2 2 4 9" xfId="14828" xr:uid="{9D909DF9-81CA-409A-B25F-CF7E41440FBD}"/>
    <cellStyle name="Note 2 2 2 2 5" xfId="5142" xr:uid="{00000000-0005-0000-0000-0000D70E0000}"/>
    <cellStyle name="Note 2 2 2 2 5 2" xfId="6927" xr:uid="{00000000-0005-0000-0000-0000D70E0000}"/>
    <cellStyle name="Note 2 2 2 2 5 3" xfId="11277" xr:uid="{CE724EF9-7D22-4F10-BE64-14E94E6CEAD4}"/>
    <cellStyle name="Note 2 2 2 2 5 4" xfId="12681" xr:uid="{49982425-54CB-4125-BFBA-372CDF523AA5}"/>
    <cellStyle name="Note 2 2 2 2 5 5" xfId="9907" xr:uid="{9E2C6E9F-11F9-4D40-8191-3746E8F6C486}"/>
    <cellStyle name="Note 2 2 2 2 5 6" xfId="15695" xr:uid="{91F07BA8-C99D-40C0-B8B7-F92DFFBFF1FD}"/>
    <cellStyle name="Note 2 2 2 2 5 7" xfId="17224" xr:uid="{6EA71C44-70C6-42A9-87AF-E3193376B0A5}"/>
    <cellStyle name="Note 2 2 2 2 5 8" xfId="18532" xr:uid="{CD404372-313C-43AA-BBF1-C6D87727849E}"/>
    <cellStyle name="Note 2 2 2 2 5 9" xfId="18304" xr:uid="{E310BEF5-0D8B-4F91-9861-2B821226CB18}"/>
    <cellStyle name="Note 2 2 2 2 6" xfId="6035" xr:uid="{00000000-0005-0000-0000-0000CE0E0000}"/>
    <cellStyle name="Note 2 2 2 2 7" xfId="9611" xr:uid="{C9F21D2A-94E9-439D-9867-78CCE3DA9364}"/>
    <cellStyle name="Note 2 2 2 2 8" xfId="7991" xr:uid="{09D87EAE-48A4-4411-AD4A-FEAC6A211BC9}"/>
    <cellStyle name="Note 2 2 2 2 9" xfId="12065" xr:uid="{0E045FCA-DB33-46A8-9139-C69CF16E805F}"/>
    <cellStyle name="Note 2 2 2 3" xfId="3648" xr:uid="{00000000-0005-0000-0000-0000D80E0000}"/>
    <cellStyle name="Note 2 2 2 3 10" xfId="17031" xr:uid="{7E651421-2F94-4C06-836F-287C7450B700}"/>
    <cellStyle name="Note 2 2 2 3 11" xfId="16646" xr:uid="{0D3438D8-B92A-48A5-BC91-9EAF8103B3D6}"/>
    <cellStyle name="Note 2 2 2 3 2" xfId="4241" xr:uid="{00000000-0005-0000-0000-0000D90E0000}"/>
    <cellStyle name="Note 2 2 2 3 2 10" xfId="15194" xr:uid="{95A423B2-F167-4088-BC90-127E4BAD9E1A}"/>
    <cellStyle name="Note 2 2 2 3 2 2" xfId="5798" xr:uid="{00000000-0005-0000-0000-0000DA0E0000}"/>
    <cellStyle name="Note 2 2 2 3 2 2 2" xfId="7583" xr:uid="{00000000-0005-0000-0000-0000DA0E0000}"/>
    <cellStyle name="Note 2 2 2 3 2 2 3" xfId="11933" xr:uid="{C0E7350F-7714-42B6-BBF9-284D2BB4A500}"/>
    <cellStyle name="Note 2 2 2 3 2 2 4" xfId="13337" xr:uid="{27AC6CA3-1A48-4C2F-994A-74C7D164DCB3}"/>
    <cellStyle name="Note 2 2 2 3 2 2 5" xfId="13909" xr:uid="{70FC9C9F-98E5-4DAF-B286-AED287E8766A}"/>
    <cellStyle name="Note 2 2 2 3 2 2 6" xfId="16351" xr:uid="{DE91B48C-AD40-4141-B807-B35015426379}"/>
    <cellStyle name="Note 2 2 2 3 2 2 7" xfId="17880" xr:uid="{C21C5BED-A825-48B5-8B53-2EB8A4082D1E}"/>
    <cellStyle name="Note 2 2 2 3 2 2 8" xfId="19188" xr:uid="{584A672B-2BE9-4F57-8A0C-53B1432370DF}"/>
    <cellStyle name="Note 2 2 2 3 2 2 9" xfId="16696" xr:uid="{3F87D776-22EC-4C5A-8F0F-7C2F60957C3C}"/>
    <cellStyle name="Note 2 2 2 3 2 3" xfId="6686" xr:uid="{00000000-0005-0000-0000-0000D90E0000}"/>
    <cellStyle name="Note 2 2 2 3 2 4" xfId="10433" xr:uid="{F3C4B8D7-B6FA-435E-BEB3-281D2D971748}"/>
    <cellStyle name="Note 2 2 2 3 2 5" xfId="7706" xr:uid="{F73126C8-286E-4B27-9898-C7766C0DC7C4}"/>
    <cellStyle name="Note 2 2 2 3 2 6" xfId="14817" xr:uid="{4298F3CD-2C9D-439F-BD87-829DCA4FCA9E}"/>
    <cellStyle name="Note 2 2 2 3 2 7" xfId="15024" xr:uid="{E7BAA2C9-26E8-4218-86D2-8C6077C48E12}"/>
    <cellStyle name="Note 2 2 2 3 2 8" xfId="16561" xr:uid="{341AD1B5-7FF6-4878-A613-864B96D16A44}"/>
    <cellStyle name="Note 2 2 2 3 2 9" xfId="18080" xr:uid="{00CD2F39-7193-4EE7-A2D5-CE96C33F65C2}"/>
    <cellStyle name="Note 2 2 2 3 3" xfId="5333" xr:uid="{00000000-0005-0000-0000-0000DB0E0000}"/>
    <cellStyle name="Note 2 2 2 3 3 2" xfId="7118" xr:uid="{00000000-0005-0000-0000-0000DB0E0000}"/>
    <cellStyle name="Note 2 2 2 3 3 3" xfId="11468" xr:uid="{D783613F-CCA3-4CFF-B3B0-B0DBA2797E8B}"/>
    <cellStyle name="Note 2 2 2 3 3 4" xfId="12872" xr:uid="{0BA040D3-DC4D-466D-8CA1-CF3D715394FB}"/>
    <cellStyle name="Note 2 2 2 3 3 5" xfId="14101" xr:uid="{5440E9E7-89EA-41A3-8F8F-73A545B1A5DE}"/>
    <cellStyle name="Note 2 2 2 3 3 6" xfId="15886" xr:uid="{F1FC9A3D-40EE-4868-A1AA-7F2E27D28B35}"/>
    <cellStyle name="Note 2 2 2 3 3 7" xfId="17415" xr:uid="{995469C7-4C71-4BBF-9B5E-776CD95AD65B}"/>
    <cellStyle name="Note 2 2 2 3 3 8" xfId="18723" xr:uid="{C05CFA73-D24C-42B2-B0E3-BFD605D421C2}"/>
    <cellStyle name="Note 2 2 2 3 3 9" xfId="19812" xr:uid="{DDA4D099-7FE4-4F25-9272-06F4DD5930B5}"/>
    <cellStyle name="Note 2 2 2 3 4" xfId="6225" xr:uid="{00000000-0005-0000-0000-0000D80E0000}"/>
    <cellStyle name="Note 2 2 2 3 5" xfId="9866" xr:uid="{76E669D2-52AB-4F7A-9F73-5DBD72FD81DC}"/>
    <cellStyle name="Note 2 2 2 3 6" xfId="9592" xr:uid="{3863ACFF-A00C-4661-B6CD-9561055439CA}"/>
    <cellStyle name="Note 2 2 2 3 7" xfId="14088" xr:uid="{0D76AA71-F48B-4E9E-855D-427E8A9C6D3C}"/>
    <cellStyle name="Note 2 2 2 3 8" xfId="12464" xr:uid="{17A6813E-6B03-408F-B94C-5A8ADC535EC0}"/>
    <cellStyle name="Note 2 2 2 3 9" xfId="10840" xr:uid="{541260AB-E213-447C-AF68-5973CE7AC1FD}"/>
    <cellStyle name="Note 2 2 2 4" xfId="3735" xr:uid="{00000000-0005-0000-0000-0000DC0E0000}"/>
    <cellStyle name="Note 2 2 2 4 10" xfId="18360" xr:uid="{DCA5A927-9127-49E1-9B85-5A6ADCA9465C}"/>
    <cellStyle name="Note 2 2 2 4 2" xfId="5413" xr:uid="{00000000-0005-0000-0000-0000DD0E0000}"/>
    <cellStyle name="Note 2 2 2 4 2 2" xfId="7198" xr:uid="{00000000-0005-0000-0000-0000DD0E0000}"/>
    <cellStyle name="Note 2 2 2 4 2 3" xfId="11548" xr:uid="{E871C5B3-318C-4E97-806D-66911B49E8F8}"/>
    <cellStyle name="Note 2 2 2 4 2 4" xfId="12952" xr:uid="{CE656991-5B03-460E-9F31-50CE863180C7}"/>
    <cellStyle name="Note 2 2 2 4 2 5" xfId="14690" xr:uid="{2A34B3D4-28E9-4B8D-A69C-97144443491E}"/>
    <cellStyle name="Note 2 2 2 4 2 6" xfId="15966" xr:uid="{B17E55A3-C6AD-4A75-A654-D9BBE9047BB7}"/>
    <cellStyle name="Note 2 2 2 4 2 7" xfId="17495" xr:uid="{BFD39C53-A2AA-4A3A-BEE4-5B19724C8132}"/>
    <cellStyle name="Note 2 2 2 4 2 8" xfId="18803" xr:uid="{DA570E18-8707-4CE2-8A87-4B60560D5E47}"/>
    <cellStyle name="Note 2 2 2 4 2 9" xfId="18195" xr:uid="{4F0245F8-6D07-43C8-838A-5B40D1FD5E54}"/>
    <cellStyle name="Note 2 2 2 4 3" xfId="6305" xr:uid="{00000000-0005-0000-0000-0000DC0E0000}"/>
    <cellStyle name="Note 2 2 2 4 4" xfId="9946" xr:uid="{FED3977D-023B-43CD-9883-57AF547E7BFC}"/>
    <cellStyle name="Note 2 2 2 4 5" xfId="7899" xr:uid="{1A549C98-5C02-4850-9805-407373346EDA}"/>
    <cellStyle name="Note 2 2 2 4 6" xfId="9550" xr:uid="{0642997D-4B30-43C9-BA28-4A55188DADE8}"/>
    <cellStyle name="Note 2 2 2 4 7" xfId="13828" xr:uid="{BBF530E7-22FD-4607-AD9F-349141F9C2FB}"/>
    <cellStyle name="Note 2 2 2 4 8" xfId="15174" xr:uid="{7F0A836E-635D-4416-A895-4C9A7A7F2EC4}"/>
    <cellStyle name="Note 2 2 2 4 9" xfId="17011" xr:uid="{4D60EB9F-8DA3-4B2D-BDCE-84719B6B44AD}"/>
    <cellStyle name="Note 2 2 2 5" xfId="3892" xr:uid="{00000000-0005-0000-0000-0000DE0E0000}"/>
    <cellStyle name="Note 2 2 2 5 10" xfId="18190" xr:uid="{35AA4033-81D4-4CC8-9A78-CDB37ACBC0E1}"/>
    <cellStyle name="Note 2 2 2 5 2" xfId="5528" xr:uid="{00000000-0005-0000-0000-0000DF0E0000}"/>
    <cellStyle name="Note 2 2 2 5 2 2" xfId="7313" xr:uid="{00000000-0005-0000-0000-0000DF0E0000}"/>
    <cellStyle name="Note 2 2 2 5 2 3" xfId="11663" xr:uid="{9663EE62-B23D-4EE2-B588-07250AD86C29}"/>
    <cellStyle name="Note 2 2 2 5 2 4" xfId="13067" xr:uid="{B70E77E2-8601-44C2-875F-E81159C79AD9}"/>
    <cellStyle name="Note 2 2 2 5 2 5" xfId="9026" xr:uid="{2260811C-8B65-4BC6-8106-98DF39232D19}"/>
    <cellStyle name="Note 2 2 2 5 2 6" xfId="16081" xr:uid="{2E2D4323-1DAC-4932-8A0A-A558702AEAB4}"/>
    <cellStyle name="Note 2 2 2 5 2 7" xfId="17610" xr:uid="{0A828599-2E0F-4767-905E-800B5E24811B}"/>
    <cellStyle name="Note 2 2 2 5 2 8" xfId="18918" xr:uid="{1730FD36-33FB-455A-BE64-AB6DF5EF765C}"/>
    <cellStyle name="Note 2 2 2 5 2 9" xfId="8669" xr:uid="{DB43E6E5-7203-4678-9E40-98DA43B876C3}"/>
    <cellStyle name="Note 2 2 2 5 3" xfId="6420" xr:uid="{00000000-0005-0000-0000-0000DE0E0000}"/>
    <cellStyle name="Note 2 2 2 5 4" xfId="10100" xr:uid="{4D300435-87F7-4232-8147-CC17ECB63430}"/>
    <cellStyle name="Note 2 2 2 5 5" xfId="9589" xr:uid="{069F289D-4B62-4EE1-BCDE-9A838A150BFD}"/>
    <cellStyle name="Note 2 2 2 5 6" xfId="8616" xr:uid="{43EEF8BA-3071-4079-9923-31187A016F32}"/>
    <cellStyle name="Note 2 2 2 5 7" xfId="10705" xr:uid="{04F75C8D-C02B-4B46-8C69-BEC87D18BD5D}"/>
    <cellStyle name="Note 2 2 2 5 8" xfId="15393" xr:uid="{E2A1C9CE-CE9E-4A7C-AC7F-A50C69F813BE}"/>
    <cellStyle name="Note 2 2 2 5 9" xfId="13643" xr:uid="{17301EA4-4DAA-4FB4-902D-604C6598478F}"/>
    <cellStyle name="Note 2 2 2 6" xfId="5070" xr:uid="{00000000-0005-0000-0000-0000E00E0000}"/>
    <cellStyle name="Note 2 2 2 6 2" xfId="6855" xr:uid="{00000000-0005-0000-0000-0000E00E0000}"/>
    <cellStyle name="Note 2 2 2 6 3" xfId="11205" xr:uid="{918FCFB5-16B8-47E1-816D-B6ED0A629BFF}"/>
    <cellStyle name="Note 2 2 2 6 4" xfId="12609" xr:uid="{EAFCA668-0CD6-4B73-92B6-6966EC7FC88C}"/>
    <cellStyle name="Note 2 2 2 6 5" xfId="14565" xr:uid="{BC089DF4-EDAA-4341-AC18-715968BE03EA}"/>
    <cellStyle name="Note 2 2 2 6 6" xfId="15623" xr:uid="{3A87599A-C181-428A-AAAA-87A6B2069ECF}"/>
    <cellStyle name="Note 2 2 2 6 7" xfId="17152" xr:uid="{97067AA3-9A2B-4B84-9ED2-888ED9E53228}"/>
    <cellStyle name="Note 2 2 2 6 8" xfId="18460" xr:uid="{C5C9E4C2-DC86-4078-AE34-22294AC69D95}"/>
    <cellStyle name="Note 2 2 2 6 9" xfId="18295" xr:uid="{DC0D154F-FB89-4379-A927-EE979B43A429}"/>
    <cellStyle name="Note 2 2 2 7" xfId="5963" xr:uid="{00000000-0005-0000-0000-0000CD0E0000}"/>
    <cellStyle name="Note 2 2 2 8" xfId="9527" xr:uid="{26559D38-AA33-4D3F-9ACC-48E88A8E7DA2}"/>
    <cellStyle name="Note 2 2 2 9" xfId="8060" xr:uid="{4D0B08F7-EDF9-4C36-A61A-1EAE88291FB5}"/>
    <cellStyle name="Note 2 2 20" xfId="8418" xr:uid="{DE4ED5D2-635B-4AD1-92DA-B0DB0B0C8588}"/>
    <cellStyle name="Note 2 2 21" xfId="10696" xr:uid="{A9EEC175-61E6-4FFE-A763-EE61D67DA735}"/>
    <cellStyle name="Note 2 2 22" xfId="14381" xr:uid="{48D20F5B-2055-4603-9886-5DA255F652D4}"/>
    <cellStyle name="Note 2 2 23" xfId="8700" xr:uid="{D63810DC-50CB-4E86-A0C6-D259B74C9BBB}"/>
    <cellStyle name="Note 2 2 24" xfId="15299" xr:uid="{792919A5-3DF1-4548-9B93-CF4966E1B6E0}"/>
    <cellStyle name="Note 2 2 3" xfId="3294" xr:uid="{00000000-0005-0000-0000-0000E10E0000}"/>
    <cellStyle name="Note 2 2 3 10" xfId="14695" xr:uid="{F5816ADA-790A-421E-9EF9-59DB56A751AC}"/>
    <cellStyle name="Note 2 2 3 11" xfId="12392" xr:uid="{BC6EAC3F-E89E-49A4-BA43-1282AC9CCA87}"/>
    <cellStyle name="Note 2 2 3 12" xfId="14276" xr:uid="{53761E29-EBF6-4E74-A7C9-267FAEED7407}"/>
    <cellStyle name="Note 2 2 3 13" xfId="15202" xr:uid="{1E997E68-553A-4889-9742-0749114CE2AD}"/>
    <cellStyle name="Note 2 2 3 14" xfId="19763" xr:uid="{F0299995-3A1E-4E0B-97B1-DFD41B90E457}"/>
    <cellStyle name="Note 2 2 3 2" xfId="3380" xr:uid="{00000000-0005-0000-0000-0000E20E0000}"/>
    <cellStyle name="Note 2 2 3 2 10" xfId="14607" xr:uid="{83CF7391-155C-4610-BECB-454D937C494A}"/>
    <cellStyle name="Note 2 2 3 2 11" xfId="15126" xr:uid="{6B9A8217-D928-4EC1-B0F2-6603D94240B8}"/>
    <cellStyle name="Note 2 2 3 2 12" xfId="16765" xr:uid="{E3E61D63-404D-4D04-A363-3AC9F2CC400F}"/>
    <cellStyle name="Note 2 2 3 2 13" xfId="19900" xr:uid="{2D94BB86-5069-4412-A148-5051B062A832}"/>
    <cellStyle name="Note 2 2 3 2 2" xfId="3651" xr:uid="{00000000-0005-0000-0000-0000E30E0000}"/>
    <cellStyle name="Note 2 2 3 2 2 10" xfId="16503" xr:uid="{4DAC3537-49A4-44E3-8EDB-11D64212E408}"/>
    <cellStyle name="Note 2 2 3 2 2 11" xfId="18224" xr:uid="{A935ADAA-A72F-4C3C-9722-0602D9125BFC}"/>
    <cellStyle name="Note 2 2 3 2 2 2" xfId="4244" xr:uid="{00000000-0005-0000-0000-0000E40E0000}"/>
    <cellStyle name="Note 2 2 3 2 2 2 10" xfId="19369" xr:uid="{6833ACF1-11BA-4325-B314-382A7F458BA7}"/>
    <cellStyle name="Note 2 2 3 2 2 2 2" xfId="5801" xr:uid="{00000000-0005-0000-0000-0000E50E0000}"/>
    <cellStyle name="Note 2 2 3 2 2 2 2 2" xfId="7586" xr:uid="{00000000-0005-0000-0000-0000E50E0000}"/>
    <cellStyle name="Note 2 2 3 2 2 2 2 3" xfId="11936" xr:uid="{FCE4CA15-ED06-41FA-AAB3-30FA629354FA}"/>
    <cellStyle name="Note 2 2 3 2 2 2 2 4" xfId="13340" xr:uid="{38D655EE-2418-45A2-83FD-5BD667CC0219}"/>
    <cellStyle name="Note 2 2 3 2 2 2 2 5" xfId="14053" xr:uid="{67DEEECE-C029-4F79-AD3F-7E54B827FB30}"/>
    <cellStyle name="Note 2 2 3 2 2 2 2 6" xfId="16354" xr:uid="{BF36B91B-A85C-416C-BAF5-7B5C720B0871}"/>
    <cellStyle name="Note 2 2 3 2 2 2 2 7" xfId="17883" xr:uid="{FA33DF6C-378C-4279-9039-81CD0CCD776C}"/>
    <cellStyle name="Note 2 2 3 2 2 2 2 8" xfId="19191" xr:uid="{C2403498-FC9D-4A9A-968D-79FB2A2B9C74}"/>
    <cellStyle name="Note 2 2 3 2 2 2 2 9" xfId="10980" xr:uid="{19FFF1F2-4B50-4F3C-BB9B-04661DD1C86E}"/>
    <cellStyle name="Note 2 2 3 2 2 2 3" xfId="6689" xr:uid="{00000000-0005-0000-0000-0000E40E0000}"/>
    <cellStyle name="Note 2 2 3 2 2 2 4" xfId="10436" xr:uid="{BB1A2DE0-C2F8-48E0-81D3-72A62E6648B7}"/>
    <cellStyle name="Note 2 2 3 2 2 2 5" xfId="9333" xr:uid="{B18F3B09-6C4E-4768-969A-97EC6E319120}"/>
    <cellStyle name="Note 2 2 3 2 2 2 6" xfId="13569" xr:uid="{9B0A7AA6-54B3-46A5-B6D9-DFFC63752BB4}"/>
    <cellStyle name="Note 2 2 3 2 2 2 7" xfId="15027" xr:uid="{3DC1E7E3-C9FE-4ED4-9183-CB4AA6BE1F92}"/>
    <cellStyle name="Note 2 2 3 2 2 2 8" xfId="16564" xr:uid="{655A0573-F170-423A-BBD6-0A9AEDEEF51E}"/>
    <cellStyle name="Note 2 2 3 2 2 2 9" xfId="18083" xr:uid="{79D7E85F-2B82-4974-A306-0D02C84F52B2}"/>
    <cellStyle name="Note 2 2 3 2 2 3" xfId="5336" xr:uid="{00000000-0005-0000-0000-0000E60E0000}"/>
    <cellStyle name="Note 2 2 3 2 2 3 2" xfId="7121" xr:uid="{00000000-0005-0000-0000-0000E60E0000}"/>
    <cellStyle name="Note 2 2 3 2 2 3 3" xfId="11471" xr:uid="{FEC834FA-04DC-4A84-8402-E386700B0E1C}"/>
    <cellStyle name="Note 2 2 3 2 2 3 4" xfId="12875" xr:uid="{C5C33A65-D012-4343-986B-506FC2E5EAB8}"/>
    <cellStyle name="Note 2 2 3 2 2 3 5" xfId="9139" xr:uid="{43EAA752-02B7-4418-B16E-F87C578CA054}"/>
    <cellStyle name="Note 2 2 3 2 2 3 6" xfId="15889" xr:uid="{C6273D9B-7EA3-4F27-ABA7-C024F6D7BD13}"/>
    <cellStyle name="Note 2 2 3 2 2 3 7" xfId="17418" xr:uid="{70F14504-6B9D-49B1-810D-9ADC4A11F730}"/>
    <cellStyle name="Note 2 2 3 2 2 3 8" xfId="18726" xr:uid="{DF3D6706-AAC2-474D-B220-2E5DA59B6511}"/>
    <cellStyle name="Note 2 2 3 2 2 3 9" xfId="17052" xr:uid="{9A9C82E3-44B7-47D9-AE23-EF8C25C23938}"/>
    <cellStyle name="Note 2 2 3 2 2 4" xfId="6228" xr:uid="{00000000-0005-0000-0000-0000E30E0000}"/>
    <cellStyle name="Note 2 2 3 2 2 5" xfId="9869" xr:uid="{C5BA8745-B4DE-409B-9FC6-4032A838A676}"/>
    <cellStyle name="Note 2 2 3 2 2 6" xfId="10526" xr:uid="{C07ABF52-090E-460F-B665-2B54556AB34A}"/>
    <cellStyle name="Note 2 2 3 2 2 7" xfId="12201" xr:uid="{391A3D9C-81CA-49C0-9E82-42FDCC8ED389}"/>
    <cellStyle name="Note 2 2 3 2 2 8" xfId="14206" xr:uid="{8900C379-AF19-464C-8D9A-33C6941F925C}"/>
    <cellStyle name="Note 2 2 3 2 2 9" xfId="15473" xr:uid="{955440E3-3202-4393-AC7E-1167776A85B6}"/>
    <cellStyle name="Note 2 2 3 2 3" xfId="3808" xr:uid="{00000000-0005-0000-0000-0000E70E0000}"/>
    <cellStyle name="Note 2 2 3 2 3 10" xfId="15417" xr:uid="{94CA38CB-847D-4D37-904E-B3022646F8ED}"/>
    <cellStyle name="Note 2 2 3 2 3 2" xfId="5472" xr:uid="{00000000-0005-0000-0000-0000E80E0000}"/>
    <cellStyle name="Note 2 2 3 2 3 2 2" xfId="7257" xr:uid="{00000000-0005-0000-0000-0000E80E0000}"/>
    <cellStyle name="Note 2 2 3 2 3 2 3" xfId="11607" xr:uid="{08DDA3B2-5361-4983-A60E-70FF316C94E4}"/>
    <cellStyle name="Note 2 2 3 2 3 2 4" xfId="13011" xr:uid="{53387CB0-8296-4BD8-82D3-312EE2563BA8}"/>
    <cellStyle name="Note 2 2 3 2 3 2 5" xfId="12094" xr:uid="{4720AA06-7B06-42A9-8091-754D18D75AEC}"/>
    <cellStyle name="Note 2 2 3 2 3 2 6" xfId="16025" xr:uid="{D2026B2C-83B1-4E78-B235-26EFA7653B2C}"/>
    <cellStyle name="Note 2 2 3 2 3 2 7" xfId="17554" xr:uid="{E29441EB-4D86-4B40-9052-1FA09EFDA5B4}"/>
    <cellStyle name="Note 2 2 3 2 3 2 8" xfId="18862" xr:uid="{A5987309-89D2-45B3-BBE1-D27EB6471B1C}"/>
    <cellStyle name="Note 2 2 3 2 3 2 9" xfId="13908" xr:uid="{AB60C313-47EF-4D6D-9F5E-0192D73F276F}"/>
    <cellStyle name="Note 2 2 3 2 3 3" xfId="6364" xr:uid="{00000000-0005-0000-0000-0000E70E0000}"/>
    <cellStyle name="Note 2 2 3 2 3 4" xfId="10017" xr:uid="{A610B590-BFBD-4547-85CE-51715A029F15}"/>
    <cellStyle name="Note 2 2 3 2 3 5" xfId="9363" xr:uid="{A62F89A1-7DCE-404A-A9E4-70212C7B4218}"/>
    <cellStyle name="Note 2 2 3 2 3 6" xfId="12273" xr:uid="{CD67E128-5E45-4166-98F5-D4901A126BCD}"/>
    <cellStyle name="Note 2 2 3 2 3 7" xfId="14632" xr:uid="{02B6A58A-B60D-45EA-89BA-96D933273EBD}"/>
    <cellStyle name="Note 2 2 3 2 3 8" xfId="8269" xr:uid="{F15FD21D-C451-487A-88E2-1F209636E59A}"/>
    <cellStyle name="Note 2 2 3 2 3 9" xfId="16667" xr:uid="{0792917E-277E-4A72-AC98-CCCCEE81BB7F}"/>
    <cellStyle name="Note 2 2 3 2 4" xfId="3985" xr:uid="{00000000-0005-0000-0000-0000E90E0000}"/>
    <cellStyle name="Note 2 2 3 2 4 10" xfId="19538" xr:uid="{5FD61602-D1F2-47FE-ACE6-1E5B4259C304}"/>
    <cellStyle name="Note 2 2 3 2 4 2" xfId="5607" xr:uid="{00000000-0005-0000-0000-0000EA0E0000}"/>
    <cellStyle name="Note 2 2 3 2 4 2 2" xfId="7392" xr:uid="{00000000-0005-0000-0000-0000EA0E0000}"/>
    <cellStyle name="Note 2 2 3 2 4 2 3" xfId="11742" xr:uid="{3A957450-BB92-4514-82CE-377D5AC9CEB3}"/>
    <cellStyle name="Note 2 2 3 2 4 2 4" xfId="13146" xr:uid="{87DAC5C4-C665-42DC-ABDA-71619A4E446D}"/>
    <cellStyle name="Note 2 2 3 2 4 2 5" xfId="12488" xr:uid="{B2C52CFE-CFF4-4B95-B83C-C5E5EFAAAA4F}"/>
    <cellStyle name="Note 2 2 3 2 4 2 6" xfId="16160" xr:uid="{2F195B4F-94D1-4251-AD24-4E5F128EF798}"/>
    <cellStyle name="Note 2 2 3 2 4 2 7" xfId="17689" xr:uid="{BD978EDE-EAD9-4E9E-963A-6C25960AD90F}"/>
    <cellStyle name="Note 2 2 3 2 4 2 8" xfId="18997" xr:uid="{7A5AEC51-8FE1-4868-8C85-3151F12518B6}"/>
    <cellStyle name="Note 2 2 3 2 4 2 9" xfId="18332" xr:uid="{36D8BEBD-7207-40DF-A6CE-AD41D023BFB9}"/>
    <cellStyle name="Note 2 2 3 2 4 3" xfId="6497" xr:uid="{00000000-0005-0000-0000-0000E90E0000}"/>
    <cellStyle name="Note 2 2 3 2 4 4" xfId="10191" xr:uid="{0EE308B7-B8B6-4CA5-914B-B466AAF37727}"/>
    <cellStyle name="Note 2 2 3 2 4 5" xfId="10956" xr:uid="{3B8B76AE-B8CA-4709-BD81-821614A423E2}"/>
    <cellStyle name="Note 2 2 3 2 4 6" xfId="8203" xr:uid="{D362D222-6E3D-466F-A274-12EBA7DF4A0C}"/>
    <cellStyle name="Note 2 2 3 2 4 7" xfId="13592" xr:uid="{03AFEE40-6554-4A9C-9231-D938760032F3}"/>
    <cellStyle name="Note 2 2 3 2 4 8" xfId="10903" xr:uid="{374F57DE-079F-4FF0-AB8A-AD40E3CA8625}"/>
    <cellStyle name="Note 2 2 3 2 4 9" xfId="9422" xr:uid="{D4A902F9-F146-45E6-B946-34C6B8ED406A}"/>
    <cellStyle name="Note 2 2 3 2 5" xfId="5143" xr:uid="{00000000-0005-0000-0000-0000EB0E0000}"/>
    <cellStyle name="Note 2 2 3 2 5 2" xfId="6928" xr:uid="{00000000-0005-0000-0000-0000EB0E0000}"/>
    <cellStyle name="Note 2 2 3 2 5 3" xfId="11278" xr:uid="{2295CE56-51B0-4364-96F0-0F439DF97694}"/>
    <cellStyle name="Note 2 2 3 2 5 4" xfId="12682" xr:uid="{1C385D4C-97B0-436D-99D0-13BA028C66DB}"/>
    <cellStyle name="Note 2 2 3 2 5 5" xfId="11053" xr:uid="{F2842902-7D74-4EF2-AF84-700483B87061}"/>
    <cellStyle name="Note 2 2 3 2 5 6" xfId="15696" xr:uid="{9EEF6B7F-82DF-4BD5-B5FA-C9C84C4BF9C2}"/>
    <cellStyle name="Note 2 2 3 2 5 7" xfId="17225" xr:uid="{215E9541-9259-4ED9-AA90-A2A9D940833A}"/>
    <cellStyle name="Note 2 2 3 2 5 8" xfId="18533" xr:uid="{60EB0E5C-AAC0-48CF-A543-5AB6128141B3}"/>
    <cellStyle name="Note 2 2 3 2 5 9" xfId="19777" xr:uid="{55575667-FBC6-4164-9FFF-45350C081DA1}"/>
    <cellStyle name="Note 2 2 3 2 6" xfId="6036" xr:uid="{00000000-0005-0000-0000-0000E20E0000}"/>
    <cellStyle name="Note 2 2 3 2 7" xfId="9612" xr:uid="{2989411F-BA29-49E9-8A7E-5E7829D5D4F6}"/>
    <cellStyle name="Note 2 2 3 2 8" xfId="7990" xr:uid="{FD2F996E-9B63-402D-85B2-6394EE79B47C}"/>
    <cellStyle name="Note 2 2 3 2 9" xfId="14055" xr:uid="{96AF46E7-F7BB-41A0-9AAF-515F142D0BBC}"/>
    <cellStyle name="Note 2 2 3 3" xfId="3650" xr:uid="{00000000-0005-0000-0000-0000EC0E0000}"/>
    <cellStyle name="Note 2 2 3 3 10" xfId="16750" xr:uid="{ABC9C017-4883-4AB5-946E-EC44BF69BD91}"/>
    <cellStyle name="Note 2 2 3 3 11" xfId="19497" xr:uid="{EFC14619-2458-46E5-A855-0DDE9D465C1C}"/>
    <cellStyle name="Note 2 2 3 3 2" xfId="4243" xr:uid="{00000000-0005-0000-0000-0000ED0E0000}"/>
    <cellStyle name="Note 2 2 3 3 2 10" xfId="19627" xr:uid="{F3BC3548-3CC7-4C9C-93C0-A1B3342E684A}"/>
    <cellStyle name="Note 2 2 3 3 2 2" xfId="5800" xr:uid="{00000000-0005-0000-0000-0000EE0E0000}"/>
    <cellStyle name="Note 2 2 3 3 2 2 2" xfId="7585" xr:uid="{00000000-0005-0000-0000-0000EE0E0000}"/>
    <cellStyle name="Note 2 2 3 3 2 2 3" xfId="11935" xr:uid="{77FEBAC1-631F-49E7-A8D1-98B7116C02BD}"/>
    <cellStyle name="Note 2 2 3 3 2 2 4" xfId="13339" xr:uid="{A9A19CFE-7C10-4073-A5C9-525B9B641557}"/>
    <cellStyle name="Note 2 2 3 3 2 2 5" xfId="9252" xr:uid="{B503DF39-089E-474A-9F64-10AD705D690E}"/>
    <cellStyle name="Note 2 2 3 3 2 2 6" xfId="16353" xr:uid="{42A36B1F-7764-4E81-A1A1-AB8013B5E08E}"/>
    <cellStyle name="Note 2 2 3 3 2 2 7" xfId="17882" xr:uid="{80E6ADB1-4C89-4405-BB8E-447E9C4C0E54}"/>
    <cellStyle name="Note 2 2 3 3 2 2 8" xfId="19190" xr:uid="{9603BCCD-8964-4FB6-BACF-80B6E5DF0D39}"/>
    <cellStyle name="Note 2 2 3 3 2 2 9" xfId="19961" xr:uid="{589B05F5-2F34-4F98-811A-35B14113230A}"/>
    <cellStyle name="Note 2 2 3 3 2 3" xfId="6688" xr:uid="{00000000-0005-0000-0000-0000ED0E0000}"/>
    <cellStyle name="Note 2 2 3 3 2 4" xfId="10435" xr:uid="{7164E483-4779-45F0-AA79-9C6B2811675C}"/>
    <cellStyle name="Note 2 2 3 3 2 5" xfId="7704" xr:uid="{A7F12144-736D-4EA5-B4D3-F4696B528732}"/>
    <cellStyle name="Note 2 2 3 3 2 6" xfId="14760" xr:uid="{003813FC-1154-409D-BA5B-91CDBDF3BE3F}"/>
    <cellStyle name="Note 2 2 3 3 2 7" xfId="15026" xr:uid="{3CCBB7AA-AF68-4B81-AF8F-631F94A1135F}"/>
    <cellStyle name="Note 2 2 3 3 2 8" xfId="16563" xr:uid="{839453AB-1B8A-4F45-B18F-C497D1FD71AA}"/>
    <cellStyle name="Note 2 2 3 3 2 9" xfId="18082" xr:uid="{64B5EDFD-1278-4EFB-8CFE-324A77D104F4}"/>
    <cellStyle name="Note 2 2 3 3 3" xfId="5335" xr:uid="{00000000-0005-0000-0000-0000EF0E0000}"/>
    <cellStyle name="Note 2 2 3 3 3 2" xfId="7120" xr:uid="{00000000-0005-0000-0000-0000EF0E0000}"/>
    <cellStyle name="Note 2 2 3 3 3 3" xfId="11470" xr:uid="{5F78BD20-6CB4-47B6-889A-B9839E9A6DC3}"/>
    <cellStyle name="Note 2 2 3 3 3 4" xfId="12874" xr:uid="{FBB76FA4-6DFE-483F-AB88-E50BCDD3D97E}"/>
    <cellStyle name="Note 2 2 3 3 3 5" xfId="13733" xr:uid="{8C99A62B-28C8-467D-95CB-1DDE28151D89}"/>
    <cellStyle name="Note 2 2 3 3 3 6" xfId="15888" xr:uid="{67E69F13-973E-4B34-8177-24D8014B65CD}"/>
    <cellStyle name="Note 2 2 3 3 3 7" xfId="17417" xr:uid="{662503B6-AD37-426C-8399-E3EE15B0AF9A}"/>
    <cellStyle name="Note 2 2 3 3 3 8" xfId="18725" xr:uid="{65863FB3-CC75-4325-9DF1-57D0F9B63E09}"/>
    <cellStyle name="Note 2 2 3 3 3 9" xfId="18239" xr:uid="{9F7B2350-0135-424A-BDC2-3E91A340D831}"/>
    <cellStyle name="Note 2 2 3 3 4" xfId="6227" xr:uid="{00000000-0005-0000-0000-0000EC0E0000}"/>
    <cellStyle name="Note 2 2 3 3 5" xfId="9868" xr:uid="{D2EFBBBC-A8BB-48A9-8F68-A60F33FA63DA}"/>
    <cellStyle name="Note 2 2 3 3 6" xfId="10728" xr:uid="{0984882C-A056-4F41-ADAA-BE7F356D86A9}"/>
    <cellStyle name="Note 2 2 3 3 7" xfId="14179" xr:uid="{C6523096-D368-4E4A-B6C3-18C24EA68549}"/>
    <cellStyle name="Note 2 2 3 3 8" xfId="8220" xr:uid="{B3DFB925-4A86-4B0D-8747-4DD9E1FB2DC4}"/>
    <cellStyle name="Note 2 2 3 3 9" xfId="15102" xr:uid="{724BCA0B-FF43-48D4-A57B-6ABBC4D38228}"/>
    <cellStyle name="Note 2 2 3 4" xfId="3736" xr:uid="{00000000-0005-0000-0000-0000F00E0000}"/>
    <cellStyle name="Note 2 2 3 4 10" xfId="8822" xr:uid="{07210B10-3661-446B-B77C-6B888F09D2AA}"/>
    <cellStyle name="Note 2 2 3 4 2" xfId="5414" xr:uid="{00000000-0005-0000-0000-0000F10E0000}"/>
    <cellStyle name="Note 2 2 3 4 2 2" xfId="7199" xr:uid="{00000000-0005-0000-0000-0000F10E0000}"/>
    <cellStyle name="Note 2 2 3 4 2 3" xfId="11549" xr:uid="{048A27D6-1C5F-4BC8-A023-6A7CD5E7343D}"/>
    <cellStyle name="Note 2 2 3 4 2 4" xfId="12953" xr:uid="{809CF3AF-0B26-4370-B472-4CC1B46C7D47}"/>
    <cellStyle name="Note 2 2 3 4 2 5" xfId="13944" xr:uid="{C7061E6D-CCAC-4AD9-B60A-8B4EE329A2B4}"/>
    <cellStyle name="Note 2 2 3 4 2 6" xfId="15967" xr:uid="{4559AD12-7413-46EE-973E-E55A8954FC32}"/>
    <cellStyle name="Note 2 2 3 4 2 7" xfId="17496" xr:uid="{67AB531D-51AE-4C8A-ADA3-5C8CCE7C1955}"/>
    <cellStyle name="Note 2 2 3 4 2 8" xfId="18804" xr:uid="{07118877-7F77-40F4-9B57-7377154124EF}"/>
    <cellStyle name="Note 2 2 3 4 2 9" xfId="10703" xr:uid="{1D833F10-D3D3-4C8A-B29B-B89D9C34D846}"/>
    <cellStyle name="Note 2 2 3 4 3" xfId="6306" xr:uid="{00000000-0005-0000-0000-0000F00E0000}"/>
    <cellStyle name="Note 2 2 3 4 4" xfId="9947" xr:uid="{D3B30A1D-71E3-45EE-9ED8-4B808424E384}"/>
    <cellStyle name="Note 2 2 3 4 5" xfId="7898" xr:uid="{79F7CE4A-40FF-4BED-A4A1-3CC1A70FD9A0}"/>
    <cellStyle name="Note 2 2 3 4 6" xfId="8572" xr:uid="{60A1F1D6-DDAA-4738-A7C7-30650C8C134D}"/>
    <cellStyle name="Note 2 2 3 4 7" xfId="14065" xr:uid="{6BEBCAA1-E0BA-443A-91C2-0DA5B61E83EE}"/>
    <cellStyle name="Note 2 2 3 4 8" xfId="8430" xr:uid="{513B1F3C-F602-4D6F-ADA7-59B264A9408E}"/>
    <cellStyle name="Note 2 2 3 4 9" xfId="16869" xr:uid="{E6EBCB6A-D3D5-4656-9A92-4FE39D89C679}"/>
    <cellStyle name="Note 2 2 3 5" xfId="3893" xr:uid="{00000000-0005-0000-0000-0000F20E0000}"/>
    <cellStyle name="Note 2 2 3 5 10" xfId="19722" xr:uid="{459C13D3-27B8-4D7A-B54D-5F698047A5A2}"/>
    <cellStyle name="Note 2 2 3 5 2" xfId="5529" xr:uid="{00000000-0005-0000-0000-0000F30E0000}"/>
    <cellStyle name="Note 2 2 3 5 2 2" xfId="7314" xr:uid="{00000000-0005-0000-0000-0000F30E0000}"/>
    <cellStyle name="Note 2 2 3 5 2 3" xfId="11664" xr:uid="{196630FD-63E0-419A-B16F-A1D3026BEBEA}"/>
    <cellStyle name="Note 2 2 3 5 2 4" xfId="13068" xr:uid="{46DA88C6-4600-4969-85CC-88B7AB487850}"/>
    <cellStyle name="Note 2 2 3 5 2 5" xfId="9419" xr:uid="{691B6AB4-9FAF-4D76-8182-42530D0BA70B}"/>
    <cellStyle name="Note 2 2 3 5 2 6" xfId="16082" xr:uid="{A940955C-305B-45FE-8375-CF056D76DB37}"/>
    <cellStyle name="Note 2 2 3 5 2 7" xfId="17611" xr:uid="{32A8CC7D-C512-4816-A9D9-935770BD53FF}"/>
    <cellStyle name="Note 2 2 3 5 2 8" xfId="18919" xr:uid="{DCA20F11-AA1F-4C54-9DA0-60E3BBF0DAFB}"/>
    <cellStyle name="Note 2 2 3 5 2 9" xfId="18348" xr:uid="{7848173F-688B-4E8E-99CF-63EAFEB244D4}"/>
    <cellStyle name="Note 2 2 3 5 3" xfId="6421" xr:uid="{00000000-0005-0000-0000-0000F20E0000}"/>
    <cellStyle name="Note 2 2 3 5 4" xfId="10101" xr:uid="{380D98BB-D92B-4C99-98D7-EFF246692D78}"/>
    <cellStyle name="Note 2 2 3 5 5" xfId="10917" xr:uid="{646580B2-D463-4074-A1C5-0393BDE2D171}"/>
    <cellStyle name="Note 2 2 3 5 6" xfId="14635" xr:uid="{5640CDF5-394C-4C47-8714-ED5E71372EC1}"/>
    <cellStyle name="Note 2 2 3 5 7" xfId="11067" xr:uid="{A28F1362-153E-4BC8-9120-398A9D1ECAA8}"/>
    <cellStyle name="Note 2 2 3 5 8" xfId="7944" xr:uid="{1A857585-50C6-4ADE-B97D-66976426131D}"/>
    <cellStyle name="Note 2 2 3 5 9" xfId="13537" xr:uid="{142481D4-BE8B-42BC-88FF-5CB2562771EA}"/>
    <cellStyle name="Note 2 2 3 6" xfId="5071" xr:uid="{00000000-0005-0000-0000-0000F40E0000}"/>
    <cellStyle name="Note 2 2 3 6 2" xfId="6856" xr:uid="{00000000-0005-0000-0000-0000F40E0000}"/>
    <cellStyle name="Note 2 2 3 6 3" xfId="11206" xr:uid="{1D488B70-CD0D-41E0-A67E-37EF61FCA701}"/>
    <cellStyle name="Note 2 2 3 6 4" xfId="12610" xr:uid="{4BABDC76-7F84-4074-ACA6-E47DDEF38C04}"/>
    <cellStyle name="Note 2 2 3 6 5" xfId="14676" xr:uid="{2777F7F7-6409-471B-971E-F973F02A9810}"/>
    <cellStyle name="Note 2 2 3 6 6" xfId="15624" xr:uid="{A1F0C7B2-B031-483E-B30A-A1F39929B47F}"/>
    <cellStyle name="Note 2 2 3 6 7" xfId="17153" xr:uid="{DB234782-219D-4508-98F2-4044D282E74D}"/>
    <cellStyle name="Note 2 2 3 6 8" xfId="18461" xr:uid="{C1F0D2D6-43EB-4DA4-B308-F0BC92FCFF69}"/>
    <cellStyle name="Note 2 2 3 6 9" xfId="8877" xr:uid="{C9379007-A9FA-4F65-ABF2-00A0A990BC04}"/>
    <cellStyle name="Note 2 2 3 7" xfId="5964" xr:uid="{00000000-0005-0000-0000-0000E10E0000}"/>
    <cellStyle name="Note 2 2 3 8" xfId="9528" xr:uid="{5C055B78-FDF9-4390-B827-F1C98A5FC965}"/>
    <cellStyle name="Note 2 2 3 9" xfId="8059" xr:uid="{8EBFDB0E-E9AA-4D4D-82D9-97B537037D3F}"/>
    <cellStyle name="Note 2 2 4" xfId="3340" xr:uid="{00000000-0005-0000-0000-0000F50E0000}"/>
    <cellStyle name="Note 2 2 4 10" xfId="12022" xr:uid="{AAED48E6-C020-4229-A5B6-0B6C6A5F5FA0}"/>
    <cellStyle name="Note 2 2 4 11" xfId="15113" xr:uid="{91B081D9-DC82-4457-B21C-14B072870B1D}"/>
    <cellStyle name="Note 2 2 4 12" xfId="16907" xr:uid="{2F4D2D0E-441A-4FAA-86CD-67413A4F792E}"/>
    <cellStyle name="Note 2 2 4 13" xfId="20000" xr:uid="{871CBEC9-A1CE-4F94-8DCD-6587E4504597}"/>
    <cellStyle name="Note 2 2 4 2" xfId="3652" xr:uid="{00000000-0005-0000-0000-0000F60E0000}"/>
    <cellStyle name="Note 2 2 4 2 10" xfId="8729" xr:uid="{916A069A-654E-4895-A3A0-ACB9E23792C2}"/>
    <cellStyle name="Note 2 2 4 2 11" xfId="20015" xr:uid="{D44E561C-7789-4585-853E-DB476F66C688}"/>
    <cellStyle name="Note 2 2 4 2 2" xfId="4245" xr:uid="{00000000-0005-0000-0000-0000F70E0000}"/>
    <cellStyle name="Note 2 2 4 2 2 10" xfId="13626" xr:uid="{4484A8E2-05EB-4E58-9B0F-036C88CBAA11}"/>
    <cellStyle name="Note 2 2 4 2 2 2" xfId="5802" xr:uid="{00000000-0005-0000-0000-0000F80E0000}"/>
    <cellStyle name="Note 2 2 4 2 2 2 2" xfId="7587" xr:uid="{00000000-0005-0000-0000-0000F80E0000}"/>
    <cellStyle name="Note 2 2 4 2 2 2 3" xfId="11937" xr:uid="{A9DC226C-4EB1-4788-A885-4F08D4E54CEF}"/>
    <cellStyle name="Note 2 2 4 2 2 2 4" xfId="13341" xr:uid="{7F9F34DB-5D91-4D58-BB29-18CFF64B7FF1}"/>
    <cellStyle name="Note 2 2 4 2 2 2 5" xfId="13870" xr:uid="{C8ED67D7-791A-41C8-B4F9-B97ADDDD1F28}"/>
    <cellStyle name="Note 2 2 4 2 2 2 6" xfId="16355" xr:uid="{9ED2A493-4001-48E3-B574-3AC888A2ED0B}"/>
    <cellStyle name="Note 2 2 4 2 2 2 7" xfId="17884" xr:uid="{40EDA309-1A0A-4956-BF49-C490C333A963}"/>
    <cellStyle name="Note 2 2 4 2 2 2 8" xfId="19192" xr:uid="{38B9A887-FD98-47B2-8285-9F05156196BC}"/>
    <cellStyle name="Note 2 2 4 2 2 2 9" xfId="19983" xr:uid="{3EA64038-5E5F-47CA-96D3-28C013354C0B}"/>
    <cellStyle name="Note 2 2 4 2 2 3" xfId="6690" xr:uid="{00000000-0005-0000-0000-0000F70E0000}"/>
    <cellStyle name="Note 2 2 4 2 2 4" xfId="10437" xr:uid="{C599B432-37B0-493C-8068-2F47640E2021}"/>
    <cellStyle name="Note 2 2 4 2 2 5" xfId="9332" xr:uid="{18BDDE83-4367-41CB-BB07-6B63D0FD39C3}"/>
    <cellStyle name="Note 2 2 4 2 2 6" xfId="9055" xr:uid="{737091D1-517C-4191-86F0-C27FA25BA1C6}"/>
    <cellStyle name="Note 2 2 4 2 2 7" xfId="15028" xr:uid="{EB0E9D66-6F48-48ED-9340-89787438FDC3}"/>
    <cellStyle name="Note 2 2 4 2 2 8" xfId="16565" xr:uid="{816E82A1-BD83-460F-892B-0589723CC4B1}"/>
    <cellStyle name="Note 2 2 4 2 2 9" xfId="18084" xr:uid="{D217F9EF-0091-4AB4-BB92-75C8EC207C1D}"/>
    <cellStyle name="Note 2 2 4 2 3" xfId="5337" xr:uid="{00000000-0005-0000-0000-0000F90E0000}"/>
    <cellStyle name="Note 2 2 4 2 3 2" xfId="7122" xr:uid="{00000000-0005-0000-0000-0000F90E0000}"/>
    <cellStyle name="Note 2 2 4 2 3 3" xfId="11472" xr:uid="{052F7172-459B-4F39-AEF2-221EDAD11FC6}"/>
    <cellStyle name="Note 2 2 4 2 3 4" xfId="12876" xr:uid="{420E707B-EDBA-4506-9930-4FF1A33A14A5}"/>
    <cellStyle name="Note 2 2 4 2 3 5" xfId="9276" xr:uid="{C80DB88A-F894-4651-ACC1-893DA27C6CF6}"/>
    <cellStyle name="Note 2 2 4 2 3 6" xfId="15890" xr:uid="{ED3D9B24-AB0A-4109-BBC3-61C133E44F01}"/>
    <cellStyle name="Note 2 2 4 2 3 7" xfId="17419" xr:uid="{554EDFC5-8C37-4F2C-B1D9-097F44BFBFDA}"/>
    <cellStyle name="Note 2 2 4 2 3 8" xfId="18727" xr:uid="{6D9618F8-FB0A-481C-9713-44461FD3E9F5}"/>
    <cellStyle name="Note 2 2 4 2 3 9" xfId="19562" xr:uid="{2F173D80-B7FF-43EB-9AD8-EB2D64C47C1F}"/>
    <cellStyle name="Note 2 2 4 2 4" xfId="6229" xr:uid="{00000000-0005-0000-0000-0000F60E0000}"/>
    <cellStyle name="Note 2 2 4 2 5" xfId="9870" xr:uid="{EF4A4163-1A4C-4CDC-84B1-4A12D9DD07F0}"/>
    <cellStyle name="Note 2 2 4 2 6" xfId="11046" xr:uid="{B01F11EB-D575-4FCA-9423-06D9BBD21CF2}"/>
    <cellStyle name="Note 2 2 4 2 7" xfId="12168" xr:uid="{03B863AD-8B5F-441D-8689-920970004F8E}"/>
    <cellStyle name="Note 2 2 4 2 8" xfId="8277" xr:uid="{EC64F022-BCEF-406E-A89C-B01CD7DBA120}"/>
    <cellStyle name="Note 2 2 4 2 9" xfId="15328" xr:uid="{392D2B51-8AD2-4531-B69D-ECB5ABC8CF87}"/>
    <cellStyle name="Note 2 2 4 3" xfId="3768" xr:uid="{00000000-0005-0000-0000-0000FA0E0000}"/>
    <cellStyle name="Note 2 2 4 3 10" xfId="12169" xr:uid="{25220402-2E6F-436B-B3F5-D10A1105FFA6}"/>
    <cellStyle name="Note 2 2 4 3 2" xfId="5438" xr:uid="{00000000-0005-0000-0000-0000FB0E0000}"/>
    <cellStyle name="Note 2 2 4 3 2 2" xfId="7223" xr:uid="{00000000-0005-0000-0000-0000FB0E0000}"/>
    <cellStyle name="Note 2 2 4 3 2 3" xfId="11573" xr:uid="{B5A441F4-9E4D-4F7F-8C22-97C82D4E736D}"/>
    <cellStyle name="Note 2 2 4 3 2 4" xfId="12977" xr:uid="{05CEBFC8-DE19-4CB6-A29F-4639D445AE21}"/>
    <cellStyle name="Note 2 2 4 3 2 5" xfId="13511" xr:uid="{22FDC4C4-844F-4CB3-8E58-B759F9CD459E}"/>
    <cellStyle name="Note 2 2 4 3 2 6" xfId="15991" xr:uid="{6998F1EF-96AF-4056-91E0-4B6DCB233F4C}"/>
    <cellStyle name="Note 2 2 4 3 2 7" xfId="17520" xr:uid="{A0C82036-24D8-45C3-BD85-5A42B80874AF}"/>
    <cellStyle name="Note 2 2 4 3 2 8" xfId="18828" xr:uid="{550A6AA4-6F5C-44D9-9776-BC9ECE730EA0}"/>
    <cellStyle name="Note 2 2 4 3 2 9" xfId="19432" xr:uid="{CDC8CD24-6056-4078-8979-0DB095DFD4F3}"/>
    <cellStyle name="Note 2 2 4 3 3" xfId="6330" xr:uid="{00000000-0005-0000-0000-0000FA0E0000}"/>
    <cellStyle name="Note 2 2 4 3 4" xfId="9978" xr:uid="{0A3D0CBD-CF73-46CC-95AE-1DF8B711B413}"/>
    <cellStyle name="Note 2 2 4 3 5" xfId="7870" xr:uid="{B292EAE2-4263-4447-B3BB-6517101F1F40}"/>
    <cellStyle name="Note 2 2 4 3 6" xfId="9452" xr:uid="{D9DFE7D7-6F66-46A1-AE48-C178F49D22A3}"/>
    <cellStyle name="Note 2 2 4 3 7" xfId="12238" xr:uid="{A8D43B81-1888-47E8-A90B-05ABEB92CF36}"/>
    <cellStyle name="Note 2 2 4 3 8" xfId="15392" xr:uid="{09C0BD44-49D6-4ACF-9B51-0F14E752113E}"/>
    <cellStyle name="Note 2 2 4 3 9" xfId="16664" xr:uid="{3656EC79-3414-4889-A3AF-553D06FCDB43}"/>
    <cellStyle name="Note 2 2 4 4" xfId="3945" xr:uid="{00000000-0005-0000-0000-0000FC0E0000}"/>
    <cellStyle name="Note 2 2 4 4 10" xfId="19582" xr:uid="{19405696-3FAF-41D5-91F9-E36A21F30C6E}"/>
    <cellStyle name="Note 2 2 4 4 2" xfId="5573" xr:uid="{00000000-0005-0000-0000-0000FD0E0000}"/>
    <cellStyle name="Note 2 2 4 4 2 2" xfId="7358" xr:uid="{00000000-0005-0000-0000-0000FD0E0000}"/>
    <cellStyle name="Note 2 2 4 4 2 3" xfId="11708" xr:uid="{7E134F4B-DDA1-4B4E-8D43-BC52A4E289D9}"/>
    <cellStyle name="Note 2 2 4 4 2 4" xfId="13112" xr:uid="{766C808D-682E-4611-A4CA-9D45BCACCC2F}"/>
    <cellStyle name="Note 2 2 4 4 2 5" xfId="8358" xr:uid="{4AEB0313-AB11-4216-9BAC-40C7CA18DC3F}"/>
    <cellStyle name="Note 2 2 4 4 2 6" xfId="16126" xr:uid="{1F11320E-0F72-496E-A2A3-C20D8C181EE8}"/>
    <cellStyle name="Note 2 2 4 4 2 7" xfId="17655" xr:uid="{B7C3E8B5-9E08-4072-9AEE-D47AB258E308}"/>
    <cellStyle name="Note 2 2 4 4 2 8" xfId="18963" xr:uid="{BAB636C4-FC9C-4ADF-8E50-F1ABE4FE5EF9}"/>
    <cellStyle name="Note 2 2 4 4 2 9" xfId="19430" xr:uid="{3380FDFD-D8F3-46C2-814A-4CFC12F79D62}"/>
    <cellStyle name="Note 2 2 4 4 3" xfId="6463" xr:uid="{00000000-0005-0000-0000-0000FC0E0000}"/>
    <cellStyle name="Note 2 2 4 4 4" xfId="10151" xr:uid="{2B86C9B7-0212-4F1F-A139-A11F710F04C5}"/>
    <cellStyle name="Note 2 2 4 4 5" xfId="10558" xr:uid="{DB96379A-391B-4BBF-B90B-6A19752E8DE9}"/>
    <cellStyle name="Note 2 2 4 4 6" xfId="14558" xr:uid="{DFEE06DD-99CD-4738-A5E7-683E2E21D095}"/>
    <cellStyle name="Note 2 2 4 4 7" xfId="13720" xr:uid="{175A1DB7-7064-4F28-A0F3-3733F735CB6C}"/>
    <cellStyle name="Note 2 2 4 4 8" xfId="12142" xr:uid="{EC440203-B165-46EC-B6CD-2373E16853BE}"/>
    <cellStyle name="Note 2 2 4 4 9" xfId="9312" xr:uid="{CB91412A-D006-459A-9816-77D4242D963B}"/>
    <cellStyle name="Note 2 2 4 5" xfId="5109" xr:uid="{00000000-0005-0000-0000-0000FE0E0000}"/>
    <cellStyle name="Note 2 2 4 5 2" xfId="6894" xr:uid="{00000000-0005-0000-0000-0000FE0E0000}"/>
    <cellStyle name="Note 2 2 4 5 3" xfId="11244" xr:uid="{5DCC12B4-02AB-4893-A1F6-17B29786DB4E}"/>
    <cellStyle name="Note 2 2 4 5 4" xfId="12648" xr:uid="{B04CAFB2-804A-4F92-82B4-0EAACFA6A4EE}"/>
    <cellStyle name="Note 2 2 4 5 5" xfId="9665" xr:uid="{8CDE1DB7-2285-4909-9570-DCD543ED4DB8}"/>
    <cellStyle name="Note 2 2 4 5 6" xfId="15662" xr:uid="{0FC9331D-46CA-4940-8235-DD47C6A4B92D}"/>
    <cellStyle name="Note 2 2 4 5 7" xfId="17191" xr:uid="{58DECE02-97EA-43E1-A65F-0DA8B77CD93F}"/>
    <cellStyle name="Note 2 2 4 5 8" xfId="18499" xr:uid="{A357B6AC-A948-4CD0-87C5-6CD8E29E04F0}"/>
    <cellStyle name="Note 2 2 4 5 9" xfId="10946" xr:uid="{89ECADCE-3B78-465F-9156-E2A735ECD1F2}"/>
    <cellStyle name="Note 2 2 4 6" xfId="6002" xr:uid="{00000000-0005-0000-0000-0000F50E0000}"/>
    <cellStyle name="Note 2 2 4 7" xfId="9572" xr:uid="{3E12CBD9-26CC-46AE-B887-18E968A4EADE}"/>
    <cellStyle name="Note 2 2 4 8" xfId="8028" xr:uid="{0DC472C6-9877-4F69-8E0A-347BB2541C6A}"/>
    <cellStyle name="Note 2 2 4 9" xfId="10898" xr:uid="{159B893A-5139-497D-BF7D-B164481B0882}"/>
    <cellStyle name="Note 2 2 5" xfId="3477" xr:uid="{00000000-0005-0000-0000-0000FF0E0000}"/>
    <cellStyle name="Note 2 2 5 10" xfId="16979" xr:uid="{89BDADC1-DAB4-4FF2-BBFD-8D31BAC59DFE}"/>
    <cellStyle name="Note 2 2 5 11" xfId="16827" xr:uid="{6B542B26-2544-4811-845D-CD2C84938F83}"/>
    <cellStyle name="Note 2 2 5 2" xfId="4078" xr:uid="{00000000-0005-0000-0000-0000000F0000}"/>
    <cellStyle name="Note 2 2 5 2 10" xfId="8860" xr:uid="{ED39B51A-38AA-4706-8E09-D5A6A8B4EB92}"/>
    <cellStyle name="Note 2 2 5 2 2" xfId="5677" xr:uid="{00000000-0005-0000-0000-0000010F0000}"/>
    <cellStyle name="Note 2 2 5 2 2 2" xfId="7462" xr:uid="{00000000-0005-0000-0000-0000010F0000}"/>
    <cellStyle name="Note 2 2 5 2 2 3" xfId="11812" xr:uid="{0AF3F377-8308-4C1B-BB92-8C47A9735A2B}"/>
    <cellStyle name="Note 2 2 5 2 2 4" xfId="13216" xr:uid="{205D9C5B-D2E7-450C-827C-415A9D88C1A0}"/>
    <cellStyle name="Note 2 2 5 2 2 5" xfId="8337" xr:uid="{7D817238-54AF-4E89-ABF2-C5A32F4694BB}"/>
    <cellStyle name="Note 2 2 5 2 2 6" xfId="16230" xr:uid="{B8722491-1095-4A99-B1B3-73E6E442CA38}"/>
    <cellStyle name="Note 2 2 5 2 2 7" xfId="17759" xr:uid="{A489081D-0AA4-43E6-9329-F243BCA2FDD6}"/>
    <cellStyle name="Note 2 2 5 2 2 8" xfId="19067" xr:uid="{8225BD43-2732-4825-9C80-C44CFE2DF5B7}"/>
    <cellStyle name="Note 2 2 5 2 2 9" xfId="14646" xr:uid="{27D9207F-FD1F-4413-B670-259E6B1187B2}"/>
    <cellStyle name="Note 2 2 5 2 3" xfId="6566" xr:uid="{00000000-0005-0000-0000-0000000F0000}"/>
    <cellStyle name="Note 2 2 5 2 4" xfId="10280" xr:uid="{05DFB7A6-11D2-4EF5-8BE9-DF1F6F2A56E6}"/>
    <cellStyle name="Note 2 2 5 2 5" xfId="10913" xr:uid="{18100006-F33B-4F6D-A91B-78232B20AD38}"/>
    <cellStyle name="Note 2 2 5 2 6" xfId="12489" xr:uid="{1C328C4E-32CC-4172-9239-6D64A5738ABA}"/>
    <cellStyle name="Note 2 2 5 2 7" xfId="9429" xr:uid="{A1430D4B-1B57-490D-90AC-C9910E27E73D}"/>
    <cellStyle name="Note 2 2 5 2 8" xfId="8593" xr:uid="{5F43FC64-37B1-4747-AC4A-37B7A38B00F9}"/>
    <cellStyle name="Note 2 2 5 2 9" xfId="11103" xr:uid="{A803E1A4-63DB-45A6-AC56-CF2B0996903E}"/>
    <cellStyle name="Note 2 2 5 3" xfId="5212" xr:uid="{00000000-0005-0000-0000-0000020F0000}"/>
    <cellStyle name="Note 2 2 5 3 2" xfId="6997" xr:uid="{00000000-0005-0000-0000-0000020F0000}"/>
    <cellStyle name="Note 2 2 5 3 3" xfId="11347" xr:uid="{11D3296F-77B1-4C85-8F68-08624C916BCC}"/>
    <cellStyle name="Note 2 2 5 3 4" xfId="12751" xr:uid="{763051B4-560E-427A-A979-CF1CCB9FAEBF}"/>
    <cellStyle name="Note 2 2 5 3 5" xfId="14404" xr:uid="{EA823CD4-7BCC-43D6-8997-A2E4A8AC2014}"/>
    <cellStyle name="Note 2 2 5 3 6" xfId="15765" xr:uid="{BF2CA46F-E434-4D77-A605-8F7BDD919DA3}"/>
    <cellStyle name="Note 2 2 5 3 7" xfId="17294" xr:uid="{762008D8-4BD1-4F60-9C82-0EEB1709EA6A}"/>
    <cellStyle name="Note 2 2 5 3 8" xfId="18602" xr:uid="{CA89C0EF-3D3C-4CA0-BC45-DE5EED2611B6}"/>
    <cellStyle name="Note 2 2 5 3 9" xfId="19759" xr:uid="{423CB8DA-44E4-4259-9AAD-1C3A13F20C74}"/>
    <cellStyle name="Note 2 2 5 4" xfId="6105" xr:uid="{00000000-0005-0000-0000-0000FF0E0000}"/>
    <cellStyle name="Note 2 2 5 5" xfId="9704" xr:uid="{5649F1B2-AA0F-4031-BA9D-5B979772E530}"/>
    <cellStyle name="Note 2 2 5 6" xfId="7912" xr:uid="{26BDC87D-6108-4744-852E-76110FB065E9}"/>
    <cellStyle name="Note 2 2 5 7" xfId="8634" xr:uid="{4205A968-4C3D-4672-925C-290B4428E46E}"/>
    <cellStyle name="Note 2 2 5 8" xfId="14686" xr:uid="{7A75D6FD-F4ED-4646-BA4F-459F58D922CC}"/>
    <cellStyle name="Note 2 2 5 9" xfId="15142" xr:uid="{9B65654D-4B23-4FA9-95A0-94DEB474AB92}"/>
    <cellStyle name="Note 2 2 6" xfId="3487" xr:uid="{00000000-0005-0000-0000-0000030F0000}"/>
    <cellStyle name="Note 2 2 6 10" xfId="16509" xr:uid="{F58ED5E0-E6A0-4FDA-84FF-E704DEC3BA53}"/>
    <cellStyle name="Note 2 2 6 11" xfId="20023" xr:uid="{9C76B23F-F9D7-4A04-8CA7-5299AD197D36}"/>
    <cellStyle name="Note 2 2 6 2" xfId="4088" xr:uid="{00000000-0005-0000-0000-0000040F0000}"/>
    <cellStyle name="Note 2 2 6 2 10" xfId="19280" xr:uid="{C20F52D9-A0C7-408C-A3A9-25E63EA5FAE2}"/>
    <cellStyle name="Note 2 2 6 2 2" xfId="5687" xr:uid="{00000000-0005-0000-0000-0000050F0000}"/>
    <cellStyle name="Note 2 2 6 2 2 2" xfId="7472" xr:uid="{00000000-0005-0000-0000-0000050F0000}"/>
    <cellStyle name="Note 2 2 6 2 2 3" xfId="11822" xr:uid="{D637400D-1458-4AB1-B921-4FC1979A6179}"/>
    <cellStyle name="Note 2 2 6 2 2 4" xfId="13226" xr:uid="{FB9F8BD4-757A-49DC-83B2-971B28A17ED5}"/>
    <cellStyle name="Note 2 2 6 2 2 5" xfId="8262" xr:uid="{C8EBAB33-5940-4ECE-BC14-B5B43D31F802}"/>
    <cellStyle name="Note 2 2 6 2 2 6" xfId="16240" xr:uid="{CC3395D0-62FA-4FF5-82E8-D8CC332843AC}"/>
    <cellStyle name="Note 2 2 6 2 2 7" xfId="17769" xr:uid="{966899B9-C888-46FF-AD6C-807AE7A01685}"/>
    <cellStyle name="Note 2 2 6 2 2 8" xfId="19077" xr:uid="{9CF21767-DD1B-47DB-9533-19275D742958}"/>
    <cellStyle name="Note 2 2 6 2 2 9" xfId="14580" xr:uid="{7308E03B-4BC6-42DC-903D-C7F6B6521E1D}"/>
    <cellStyle name="Note 2 2 6 2 3" xfId="6576" xr:uid="{00000000-0005-0000-0000-0000040F0000}"/>
    <cellStyle name="Note 2 2 6 2 4" xfId="10288" xr:uid="{0BEA726B-2A59-4E3F-B86F-18F59E8633E7}"/>
    <cellStyle name="Note 2 2 6 2 5" xfId="9337" xr:uid="{37A8AF5A-84AF-4CC0-B58D-84A6A000C585}"/>
    <cellStyle name="Note 2 2 6 2 6" xfId="13492" xr:uid="{69B6D2F8-88E0-4802-A613-95A829E3A1FC}"/>
    <cellStyle name="Note 2 2 6 2 7" xfId="14556" xr:uid="{6FE352CA-310C-40ED-806B-D58FEB76372E}"/>
    <cellStyle name="Note 2 2 6 2 8" xfId="14373" xr:uid="{21EDB93E-77AC-44EC-8876-30238B09A157}"/>
    <cellStyle name="Note 2 2 6 2 9" xfId="8166" xr:uid="{11377D16-628D-4FEA-BB6B-4023F344C78C}"/>
    <cellStyle name="Note 2 2 6 3" xfId="5222" xr:uid="{00000000-0005-0000-0000-0000060F0000}"/>
    <cellStyle name="Note 2 2 6 3 2" xfId="7007" xr:uid="{00000000-0005-0000-0000-0000060F0000}"/>
    <cellStyle name="Note 2 2 6 3 3" xfId="11357" xr:uid="{CE947D22-8E32-4292-A316-6015AB97EEBE}"/>
    <cellStyle name="Note 2 2 6 3 4" xfId="12761" xr:uid="{A75DFD3D-B33E-46D3-964C-910E84D02F82}"/>
    <cellStyle name="Note 2 2 6 3 5" xfId="10920" xr:uid="{3421D5B4-50A5-4C94-A4F8-F26C9E827CB7}"/>
    <cellStyle name="Note 2 2 6 3 6" xfId="15775" xr:uid="{E60C5BDA-AB54-49D8-A8C9-3B60ECF80C28}"/>
    <cellStyle name="Note 2 2 6 3 7" xfId="17304" xr:uid="{C079502B-11F7-45BA-94BD-8E51989085A9}"/>
    <cellStyle name="Note 2 2 6 3 8" xfId="18612" xr:uid="{610AA113-4B08-4ED1-966A-29267D52CAA1}"/>
    <cellStyle name="Note 2 2 6 3 9" xfId="9853" xr:uid="{4837F8AF-8C31-4447-98F6-AD21AA2D8642}"/>
    <cellStyle name="Note 2 2 6 4" xfId="6115" xr:uid="{00000000-0005-0000-0000-0000030F0000}"/>
    <cellStyle name="Note 2 2 6 5" xfId="9714" xr:uid="{31C83DEC-2321-44AB-8E0D-63005C1D1673}"/>
    <cellStyle name="Note 2 2 6 6" xfId="11031" xr:uid="{0685D12A-358F-4057-9EA8-64498218F5FA}"/>
    <cellStyle name="Note 2 2 6 7" xfId="10244" xr:uid="{69634706-1B8B-4E87-86D8-2CD9D5B6D7AB}"/>
    <cellStyle name="Note 2 2 6 8" xfId="12246" xr:uid="{F0E94769-F9F5-44B2-A8BB-3323D98A2493}"/>
    <cellStyle name="Note 2 2 6 9" xfId="15478" xr:uid="{1CCAACAC-6D1C-4A46-84CE-233AB169F82B}"/>
    <cellStyle name="Note 2 2 7" xfId="3495" xr:uid="{00000000-0005-0000-0000-0000070F0000}"/>
    <cellStyle name="Note 2 2 7 10" xfId="14841" xr:uid="{22D1C07D-2742-4BBC-BD02-85F6630779C1}"/>
    <cellStyle name="Note 2 2 7 11" xfId="19745" xr:uid="{27DA0092-B871-451C-AEA9-292A936BDF84}"/>
    <cellStyle name="Note 2 2 7 2" xfId="4096" xr:uid="{00000000-0005-0000-0000-0000080F0000}"/>
    <cellStyle name="Note 2 2 7 2 10" xfId="19296" xr:uid="{4D7EB07C-179D-4FCD-8FF4-A6F96AAF2792}"/>
    <cellStyle name="Note 2 2 7 2 2" xfId="5695" xr:uid="{00000000-0005-0000-0000-0000090F0000}"/>
    <cellStyle name="Note 2 2 7 2 2 2" xfId="7480" xr:uid="{00000000-0005-0000-0000-0000090F0000}"/>
    <cellStyle name="Note 2 2 7 2 2 3" xfId="11830" xr:uid="{B1079F00-1F79-4977-A41E-C0397C60F8DD}"/>
    <cellStyle name="Note 2 2 7 2 2 4" xfId="13234" xr:uid="{7B5D9C6D-7665-4276-9876-A7DA3F704251}"/>
    <cellStyle name="Note 2 2 7 2 2 5" xfId="14353" xr:uid="{EA8C5043-43B3-4BD3-A09C-54A5FFCB9FEE}"/>
    <cellStyle name="Note 2 2 7 2 2 6" xfId="16248" xr:uid="{95C7441F-4928-4472-9348-FCA08502219D}"/>
    <cellStyle name="Note 2 2 7 2 2 7" xfId="17777" xr:uid="{ECA022AD-F514-4CE3-BBA0-8FF187D937F6}"/>
    <cellStyle name="Note 2 2 7 2 2 8" xfId="19085" xr:uid="{C92B8D69-14DE-4BB0-B09F-52F050725B0C}"/>
    <cellStyle name="Note 2 2 7 2 2 9" xfId="19311" xr:uid="{9A1AB6E3-B900-4968-94CF-F7B23C0378FA}"/>
    <cellStyle name="Note 2 2 7 2 3" xfId="6584" xr:uid="{00000000-0005-0000-0000-0000080F0000}"/>
    <cellStyle name="Note 2 2 7 2 4" xfId="10295" xr:uid="{27E69524-A02A-4887-9F28-6F637DDA62A3}"/>
    <cellStyle name="Note 2 2 7 2 5" xfId="7842" xr:uid="{CBD6BCEA-6793-4B34-8AE5-EA0E02EAD7A3}"/>
    <cellStyle name="Note 2 2 7 2 6" xfId="10732" xr:uid="{FDB46FE3-D153-41FE-8321-83B7DC0D95CA}"/>
    <cellStyle name="Note 2 2 7 2 7" xfId="12162" xr:uid="{86C1D220-4C35-4A48-9844-5A32C4AE37BC}"/>
    <cellStyle name="Note 2 2 7 2 8" xfId="14701" xr:uid="{811FDD56-A137-4F28-8E5D-0628F15744A7}"/>
    <cellStyle name="Note 2 2 7 2 9" xfId="17967" xr:uid="{65270C55-BFD9-4EF0-B279-55864379A9C2}"/>
    <cellStyle name="Note 2 2 7 3" xfId="5230" xr:uid="{00000000-0005-0000-0000-00000A0F0000}"/>
    <cellStyle name="Note 2 2 7 3 2" xfId="7015" xr:uid="{00000000-0005-0000-0000-00000A0F0000}"/>
    <cellStyle name="Note 2 2 7 3 3" xfId="11365" xr:uid="{31159C08-32E8-474E-A67F-C0CB6959A9F8}"/>
    <cellStyle name="Note 2 2 7 3 4" xfId="12769" xr:uid="{40014DA9-D348-44EF-B64C-F294DBC24BE9}"/>
    <cellStyle name="Note 2 2 7 3 5" xfId="10691" xr:uid="{CE76BA1C-1B3C-4657-8CE8-8E05D8371858}"/>
    <cellStyle name="Note 2 2 7 3 6" xfId="15783" xr:uid="{963AD08B-5BB9-4F4A-8A3A-BAC0CBCF293D}"/>
    <cellStyle name="Note 2 2 7 3 7" xfId="17312" xr:uid="{899CE6E5-98AA-4554-BF5D-D0D5AC6F1FFB}"/>
    <cellStyle name="Note 2 2 7 3 8" xfId="18620" xr:uid="{A60F8C72-D848-4353-AC7F-36635E8C81EC}"/>
    <cellStyle name="Note 2 2 7 3 9" xfId="12430" xr:uid="{08EE6F66-A99F-4799-8ECC-EE3FC2DDF5A2}"/>
    <cellStyle name="Note 2 2 7 4" xfId="6123" xr:uid="{00000000-0005-0000-0000-0000070F0000}"/>
    <cellStyle name="Note 2 2 7 5" xfId="9722" xr:uid="{9E54FECC-3767-46B3-991A-8A6357055EF1}"/>
    <cellStyle name="Note 2 2 7 6" xfId="10969" xr:uid="{89BFC1FD-3BB9-4170-B207-964B062A2BB9}"/>
    <cellStyle name="Note 2 2 7 7" xfId="14251" xr:uid="{886B87CF-21E2-441C-BC27-66E8DF5AF555}"/>
    <cellStyle name="Note 2 2 7 8" xfId="12088" xr:uid="{1DC153A1-EBBE-4306-AC01-2405020046C2}"/>
    <cellStyle name="Note 2 2 7 9" xfId="15431" xr:uid="{E408632B-9CB1-4BD1-B0D4-5FF8402870E2}"/>
    <cellStyle name="Note 2 2 8" xfId="3502" xr:uid="{00000000-0005-0000-0000-00000B0F0000}"/>
    <cellStyle name="Note 2 2 8 10" xfId="16678" xr:uid="{7A46A66F-B766-45E9-8DEC-238E92A50E87}"/>
    <cellStyle name="Note 2 2 8 11" xfId="19767" xr:uid="{403C2449-7D46-46BD-8749-DE32AADEAF39}"/>
    <cellStyle name="Note 2 2 8 2" xfId="4103" xr:uid="{00000000-0005-0000-0000-00000C0F0000}"/>
    <cellStyle name="Note 2 2 8 2 10" xfId="9086" xr:uid="{FC7EFAE8-8382-47E5-B7E3-A4AAF07D05BD}"/>
    <cellStyle name="Note 2 2 8 2 2" xfId="5702" xr:uid="{00000000-0005-0000-0000-00000D0F0000}"/>
    <cellStyle name="Note 2 2 8 2 2 2" xfId="7487" xr:uid="{00000000-0005-0000-0000-00000D0F0000}"/>
    <cellStyle name="Note 2 2 8 2 2 3" xfId="11837" xr:uid="{0C49F8E8-BA64-43B3-A473-85AF04C2D7F4}"/>
    <cellStyle name="Note 2 2 8 2 2 4" xfId="13241" xr:uid="{8F6544C0-735B-4ACA-8F8F-CFFBEF5BA0E3}"/>
    <cellStyle name="Note 2 2 8 2 2 5" xfId="14290" xr:uid="{9C558992-FCE7-4BFD-B418-DAD59E1BD4BC}"/>
    <cellStyle name="Note 2 2 8 2 2 6" xfId="16255" xr:uid="{488D8ACF-E894-4D25-B6C6-A7A4EB75ADB7}"/>
    <cellStyle name="Note 2 2 8 2 2 7" xfId="17784" xr:uid="{046A0160-6692-4CB6-9A46-3ED1DEDFB9DD}"/>
    <cellStyle name="Note 2 2 8 2 2 8" xfId="19092" xr:uid="{837A05BB-8C09-4794-967A-60A4A5508009}"/>
    <cellStyle name="Note 2 2 8 2 2 9" xfId="18252" xr:uid="{F6EB926F-AE38-4FD4-9BD5-7F5EF293DFC6}"/>
    <cellStyle name="Note 2 2 8 2 3" xfId="6591" xr:uid="{00000000-0005-0000-0000-00000C0F0000}"/>
    <cellStyle name="Note 2 2 8 2 4" xfId="10302" xr:uid="{9FC1434F-3686-41E2-BF3D-0FBF5BE8995F}"/>
    <cellStyle name="Note 2 2 8 2 5" xfId="7835" xr:uid="{EFAEBBDB-7EE6-4F49-82A0-5D7BD23A1D31}"/>
    <cellStyle name="Note 2 2 8 2 6" xfId="8240" xr:uid="{A2C87805-B1D5-4029-BEB2-63A4FC5200C2}"/>
    <cellStyle name="Note 2 2 8 2 7" xfId="14362" xr:uid="{9C5BA2C3-788E-4D8A-BF02-C8F09DE80AD9}"/>
    <cellStyle name="Note 2 2 8 2 8" xfId="13836" xr:uid="{A4994C5C-9C9C-49DB-A834-B25425485CFA}"/>
    <cellStyle name="Note 2 2 8 2 9" xfId="17974" xr:uid="{DCC21C0B-CE1E-4FD2-BB95-A4CCB4E73D71}"/>
    <cellStyle name="Note 2 2 8 3" xfId="5237" xr:uid="{00000000-0005-0000-0000-00000E0F0000}"/>
    <cellStyle name="Note 2 2 8 3 2" xfId="7022" xr:uid="{00000000-0005-0000-0000-00000E0F0000}"/>
    <cellStyle name="Note 2 2 8 3 3" xfId="11372" xr:uid="{B9DD9E63-8D21-4F40-841D-CE213259F372}"/>
    <cellStyle name="Note 2 2 8 3 4" xfId="12776" xr:uid="{6BB3223D-13D2-41F4-B237-FE1CA27C76B3}"/>
    <cellStyle name="Note 2 2 8 3 5" xfId="8440" xr:uid="{B362FC4F-F826-4489-8FBE-B2F5DC8B3CD6}"/>
    <cellStyle name="Note 2 2 8 3 6" xfId="15790" xr:uid="{C59D32E4-0172-40B7-ACD1-0AAB98D01043}"/>
    <cellStyle name="Note 2 2 8 3 7" xfId="17319" xr:uid="{E8EBF28E-BD9B-4AC0-8F4D-C63C588A844F}"/>
    <cellStyle name="Note 2 2 8 3 8" xfId="18627" xr:uid="{58F8DD1F-4821-4D94-819F-B9D5770A3D33}"/>
    <cellStyle name="Note 2 2 8 3 9" xfId="19908" xr:uid="{4FC12ABF-CE80-45E4-953A-3D517CBDD5EF}"/>
    <cellStyle name="Note 2 2 8 4" xfId="6130" xr:uid="{00000000-0005-0000-0000-00000B0F0000}"/>
    <cellStyle name="Note 2 2 8 5" xfId="9729" xr:uid="{AE4E18A1-F6BC-4684-A562-498FC03056D0}"/>
    <cellStyle name="Note 2 2 8 6" xfId="9805" xr:uid="{A72BBBBB-6A06-4D31-A56C-5178D986040E}"/>
    <cellStyle name="Note 2 2 8 7" xfId="13461" xr:uid="{037A2854-E3A5-4324-8712-B6144795647D}"/>
    <cellStyle name="Note 2 2 8 8" xfId="14519" xr:uid="{E852EB87-1CB9-44AC-A9D3-CF5983493210}"/>
    <cellStyle name="Note 2 2 8 9" xfId="14725" xr:uid="{35032440-D248-47B5-A05E-5695FD58C516}"/>
    <cellStyle name="Note 2 2 9" xfId="3510" xr:uid="{00000000-0005-0000-0000-00000F0F0000}"/>
    <cellStyle name="Note 2 2 9 10" xfId="16793" xr:uid="{2B62069A-940B-4409-BB1B-919FC3728714}"/>
    <cellStyle name="Note 2 2 9 11" xfId="14326" xr:uid="{80D2F93D-EC88-43A8-B2C8-6C038B74AEA4}"/>
    <cellStyle name="Note 2 2 9 2" xfId="4111" xr:uid="{00000000-0005-0000-0000-0000100F0000}"/>
    <cellStyle name="Note 2 2 9 2 10" xfId="10935" xr:uid="{4A4D2EA8-F510-4B52-AD0E-C3E5B3F57ACC}"/>
    <cellStyle name="Note 2 2 9 2 2" xfId="5710" xr:uid="{00000000-0005-0000-0000-0000110F0000}"/>
    <cellStyle name="Note 2 2 9 2 2 2" xfId="7495" xr:uid="{00000000-0005-0000-0000-0000110F0000}"/>
    <cellStyle name="Note 2 2 9 2 2 3" xfId="11845" xr:uid="{F9AEF0C4-B0DD-43ED-B005-E6E8AE0F51A7}"/>
    <cellStyle name="Note 2 2 9 2 2 4" xfId="13249" xr:uid="{94A0C978-4165-4382-9B9D-7C7679FD07A5}"/>
    <cellStyle name="Note 2 2 9 2 2 5" xfId="9176" xr:uid="{ABD318BD-EA8D-4E04-B9C6-BB8F0FC64E73}"/>
    <cellStyle name="Note 2 2 9 2 2 6" xfId="16263" xr:uid="{C8B4AEC8-B430-4386-89E2-73F8F1D68907}"/>
    <cellStyle name="Note 2 2 9 2 2 7" xfId="17792" xr:uid="{C1FD084B-1D0C-48F8-96CC-AA279A62125A}"/>
    <cellStyle name="Note 2 2 9 2 2 8" xfId="19100" xr:uid="{C1886277-61AA-4380-AA32-66B5460C1B80}"/>
    <cellStyle name="Note 2 2 9 2 2 9" xfId="12240" xr:uid="{E91DBF8A-12CE-41CB-A172-886ABEA092C9}"/>
    <cellStyle name="Note 2 2 9 2 3" xfId="6599" xr:uid="{00000000-0005-0000-0000-0000100F0000}"/>
    <cellStyle name="Note 2 2 9 2 4" xfId="10309" xr:uid="{8F6678C0-44D6-4374-B9EB-A3FF2AC218DE}"/>
    <cellStyle name="Note 2 2 9 2 5" xfId="7827" xr:uid="{83486EF9-29FC-4192-A97F-6DEED458B737}"/>
    <cellStyle name="Note 2 2 9 2 6" xfId="10494" xr:uid="{A6C0BAF3-235C-4812-8DA0-A583D7D81B85}"/>
    <cellStyle name="Note 2 2 9 2 7" xfId="14911" xr:uid="{A07BDE29-5141-420F-B3FA-FAAB41D332F6}"/>
    <cellStyle name="Note 2 2 9 2 8" xfId="16447" xr:uid="{10F87331-E829-44DF-BAAB-B705A8B34E4E}"/>
    <cellStyle name="Note 2 2 9 2 9" xfId="17982" xr:uid="{039BE57D-0F54-4FA8-9EE8-A4729B17CEAE}"/>
    <cellStyle name="Note 2 2 9 3" xfId="5245" xr:uid="{00000000-0005-0000-0000-0000120F0000}"/>
    <cellStyle name="Note 2 2 9 3 2" xfId="7030" xr:uid="{00000000-0005-0000-0000-0000120F0000}"/>
    <cellStyle name="Note 2 2 9 3 3" xfId="11380" xr:uid="{23E48FDC-AF33-4044-AAC4-15DAA40B53AA}"/>
    <cellStyle name="Note 2 2 9 3 4" xfId="12784" xr:uid="{D1FE69AD-4CD0-4B09-B4A0-160DAE104AE4}"/>
    <cellStyle name="Note 2 2 9 3 5" xfId="14643" xr:uid="{188A4F3F-50DE-4AF5-BACC-18456456F855}"/>
    <cellStyle name="Note 2 2 9 3 6" xfId="15798" xr:uid="{832E5255-93F5-43BC-901C-FC955E9C6559}"/>
    <cellStyle name="Note 2 2 9 3 7" xfId="17327" xr:uid="{149D6AE5-2F76-4C8A-AA6F-B0A9D72C1891}"/>
    <cellStyle name="Note 2 2 9 3 8" xfId="18635" xr:uid="{FD761ED8-AB28-48E3-B540-A264D7FA007C}"/>
    <cellStyle name="Note 2 2 9 3 9" xfId="19659" xr:uid="{FCD49F9A-288F-4135-8226-02BBBD3C7F1A}"/>
    <cellStyle name="Note 2 2 9 4" xfId="6138" xr:uid="{00000000-0005-0000-0000-00000F0F0000}"/>
    <cellStyle name="Note 2 2 9 5" xfId="9737" xr:uid="{428EAB45-D4F2-48E6-9D97-FFC033EF4ECF}"/>
    <cellStyle name="Note 2 2 9 6" xfId="11021" xr:uid="{BF17D7D2-F7FA-431A-A88F-12771ECF8929}"/>
    <cellStyle name="Note 2 2 9 7" xfId="8350" xr:uid="{2ECF6A09-B1A7-4126-9F85-A1DAE80B1AFF}"/>
    <cellStyle name="Note 2 2 9 8" xfId="10772" xr:uid="{F3B40EF4-E88B-4790-9BA4-BC67C738AB85}"/>
    <cellStyle name="Note 2 2 9 9" xfId="15467" xr:uid="{9850E7E3-EF83-49D3-9666-8F527A9C404F}"/>
    <cellStyle name="Note 2 20" xfId="8717" xr:uid="{0FF85D0D-5020-4648-8D9B-E4752B0F560B}"/>
    <cellStyle name="Note 2 21" xfId="13816" xr:uid="{B6F7B862-189B-4F4E-BA0A-31D7C1EA7C94}"/>
    <cellStyle name="Note 2 22" xfId="8894" xr:uid="{6DEDBB2C-C96C-4989-9A60-F234AC9919A9}"/>
    <cellStyle name="Note 2 23" xfId="14168" xr:uid="{7B588D5E-AB2C-4AD4-949E-8489C2862FE6}"/>
    <cellStyle name="Note 2 24" xfId="7882" xr:uid="{0EC4A393-2680-4664-B8F5-EA60E2D0EC5F}"/>
    <cellStyle name="Note 2 3" xfId="3216" xr:uid="{00000000-0005-0000-0000-0000130F0000}"/>
    <cellStyle name="Note 2 3 10" xfId="5918" xr:uid="{00000000-0005-0000-0000-0000130F0000}"/>
    <cellStyle name="Note 2 3 11" xfId="9426" xr:uid="{8595808B-460F-4032-B24B-24CB764F267E}"/>
    <cellStyle name="Note 2 3 12" xfId="8162" xr:uid="{A27A53AA-5FBD-45B4-8EF1-0A6999DF0ABA}"/>
    <cellStyle name="Note 2 3 13" xfId="14258" xr:uid="{D699665A-A602-40DB-8DDB-CEB3A7ABBA7E}"/>
    <cellStyle name="Note 2 3 14" xfId="8243" xr:uid="{D241BF34-620F-4BD0-84B0-00DFBB46232E}"/>
    <cellStyle name="Note 2 3 15" xfId="12200" xr:uid="{05675ED6-AED2-41E3-9FA7-9DB1334924AE}"/>
    <cellStyle name="Note 2 3 16" xfId="12191" xr:uid="{CA5CDD01-BFD2-4C3F-90B3-4F6F5F14F7F4}"/>
    <cellStyle name="Note 2 3 17" xfId="16981" xr:uid="{B28EB26B-90C7-48D4-8C04-7CC469AAD891}"/>
    <cellStyle name="Note 2 3 2" xfId="3296" xr:uid="{00000000-0005-0000-0000-0000140F0000}"/>
    <cellStyle name="Note 2 3 2 10" xfId="13419" xr:uid="{FAEF6901-B4F0-4F02-B1B1-1AAFAC3C0105}"/>
    <cellStyle name="Note 2 3 2 11" xfId="9859" xr:uid="{517F4C91-F35D-4C4E-9E8E-4F9C312B98BB}"/>
    <cellStyle name="Note 2 3 2 12" xfId="8075" xr:uid="{A38CB12B-3404-4811-BCBC-D733D98F2255}"/>
    <cellStyle name="Note 2 3 2 13" xfId="16819" xr:uid="{1F574EAF-3D12-4F63-AB56-97473B141280}"/>
    <cellStyle name="Note 2 3 2 14" xfId="13772" xr:uid="{7893F781-8ECF-4457-BE1A-13516BAB0968}"/>
    <cellStyle name="Note 2 3 2 2" xfId="3382" xr:uid="{00000000-0005-0000-0000-0000150F0000}"/>
    <cellStyle name="Note 2 3 2 2 10" xfId="14049" xr:uid="{892A67DC-D3C1-4C78-A47F-25F7E74C6415}"/>
    <cellStyle name="Note 2 3 2 2 11" xfId="15354" xr:uid="{0B60CFB7-0F61-4FBC-9FC9-80BF8075AECE}"/>
    <cellStyle name="Note 2 3 2 2 12" xfId="13794" xr:uid="{391C6E74-AA47-4B54-9340-27E62E39BBA0}"/>
    <cellStyle name="Note 2 3 2 2 13" xfId="19705" xr:uid="{3617EA15-563A-4DF8-94ED-4537A15DEFD3}"/>
    <cellStyle name="Note 2 3 2 2 2" xfId="3655" xr:uid="{00000000-0005-0000-0000-0000160F0000}"/>
    <cellStyle name="Note 2 3 2 2 2 10" xfId="16656" xr:uid="{3EED555E-49D1-4648-AA37-1FDAF13A4D88}"/>
    <cellStyle name="Note 2 3 2 2 2 11" xfId="19589" xr:uid="{D516A6AE-387E-43C9-9DFC-144384A1D163}"/>
    <cellStyle name="Note 2 3 2 2 2 2" xfId="4248" xr:uid="{00000000-0005-0000-0000-0000170F0000}"/>
    <cellStyle name="Note 2 3 2 2 2 2 10" xfId="12132" xr:uid="{65A768B8-0425-47ED-A29B-7E1A6361E0FB}"/>
    <cellStyle name="Note 2 3 2 2 2 2 2" xfId="5805" xr:uid="{00000000-0005-0000-0000-0000180F0000}"/>
    <cellStyle name="Note 2 3 2 2 2 2 2 2" xfId="7590" xr:uid="{00000000-0005-0000-0000-0000180F0000}"/>
    <cellStyle name="Note 2 3 2 2 2 2 2 3" xfId="11940" xr:uid="{1E559B9F-5D2A-447F-B819-25A71CE3699D}"/>
    <cellStyle name="Note 2 3 2 2 2 2 2 4" xfId="13344" xr:uid="{294AE6AF-5F49-4F37-AAD1-F3CCDBA425CC}"/>
    <cellStyle name="Note 2 3 2 2 2 2 2 5" xfId="14026" xr:uid="{705C787A-7620-4C05-A41E-2BB1C5D0B53E}"/>
    <cellStyle name="Note 2 3 2 2 2 2 2 6" xfId="16358" xr:uid="{3DADA49D-A42D-4D1E-944A-4CDA13BFBC64}"/>
    <cellStyle name="Note 2 3 2 2 2 2 2 7" xfId="17887" xr:uid="{9DE89E8C-9F74-4765-A803-E21ACDCBADED}"/>
    <cellStyle name="Note 2 3 2 2 2 2 2 8" xfId="19195" xr:uid="{E196A350-E9DB-45AF-B104-3F65C06659E9}"/>
    <cellStyle name="Note 2 3 2 2 2 2 2 9" xfId="16777" xr:uid="{D8FC465B-5832-4A5C-8CE6-C322965F47A5}"/>
    <cellStyle name="Note 2 3 2 2 2 2 3" xfId="6693" xr:uid="{00000000-0005-0000-0000-0000170F0000}"/>
    <cellStyle name="Note 2 3 2 2 2 2 4" xfId="10440" xr:uid="{E132426C-94DE-40A4-BB2F-9A67AD0B4A99}"/>
    <cellStyle name="Note 2 3 2 2 2 2 5" xfId="7702" xr:uid="{C841803A-DFB5-4EC2-B41C-69FFD4B50828}"/>
    <cellStyle name="Note 2 3 2 2 2 2 6" xfId="14077" xr:uid="{7CC53864-787F-4AFD-A66F-04F5BC252C6D}"/>
    <cellStyle name="Note 2 3 2 2 2 2 7" xfId="15031" xr:uid="{AC75B9EC-2E23-4837-9DB0-0B7F4B82C195}"/>
    <cellStyle name="Note 2 3 2 2 2 2 8" xfId="16568" xr:uid="{2B25FEEE-53B7-4998-B3E9-E65ECF13B03C}"/>
    <cellStyle name="Note 2 3 2 2 2 2 9" xfId="18087" xr:uid="{CE789E3C-3C92-440E-AE7F-12E8B928C7EA}"/>
    <cellStyle name="Note 2 3 2 2 2 3" xfId="5340" xr:uid="{00000000-0005-0000-0000-0000190F0000}"/>
    <cellStyle name="Note 2 3 2 2 2 3 2" xfId="7125" xr:uid="{00000000-0005-0000-0000-0000190F0000}"/>
    <cellStyle name="Note 2 3 2 2 2 3 3" xfId="11475" xr:uid="{E4F3EBD2-60C9-42F6-A9D4-6E8B70BC86AE}"/>
    <cellStyle name="Note 2 3 2 2 2 3 4" xfId="12879" xr:uid="{9697E159-15A6-442A-B3B1-7E49C37C9C12}"/>
    <cellStyle name="Note 2 3 2 2 2 3 5" xfId="13698" xr:uid="{C3E708B2-7749-4CC5-B10D-E4D77FDF43D9}"/>
    <cellStyle name="Note 2 3 2 2 2 3 6" xfId="15893" xr:uid="{2562189C-4DB7-4BD6-9728-C4934E103E4E}"/>
    <cellStyle name="Note 2 3 2 2 2 3 7" xfId="17422" xr:uid="{7F44A7C3-E98A-41EE-B022-20DF46655B30}"/>
    <cellStyle name="Note 2 3 2 2 2 3 8" xfId="18730" xr:uid="{845E722C-A04D-4BC1-A0B6-430465C0BD3F}"/>
    <cellStyle name="Note 2 3 2 2 2 3 9" xfId="8905" xr:uid="{F3B1AC9C-2DAA-479F-B11B-511B96E8CF52}"/>
    <cellStyle name="Note 2 3 2 2 2 4" xfId="6232" xr:uid="{00000000-0005-0000-0000-0000160F0000}"/>
    <cellStyle name="Note 2 3 2 2 2 5" xfId="9873" xr:uid="{D93EEA66-D2B1-4B32-BA3E-63F2229B0FF6}"/>
    <cellStyle name="Note 2 3 2 2 2 6" xfId="10171" xr:uid="{6FF5AA02-6BC0-437F-96AE-179394C07FB6}"/>
    <cellStyle name="Note 2 3 2 2 2 7" xfId="12458" xr:uid="{61DFE0A5-E252-4F78-9FFB-5833D30CAE43}"/>
    <cellStyle name="Note 2 3 2 2 2 8" xfId="14827" xr:uid="{A944E028-C033-4308-BC16-DA7ABFA70F78}"/>
    <cellStyle name="Note 2 3 2 2 2 9" xfId="15445" xr:uid="{6CBAC512-5DD5-40B6-B1BB-1A94F551BB04}"/>
    <cellStyle name="Note 2 3 2 2 3" xfId="3810" xr:uid="{00000000-0005-0000-0000-00001A0F0000}"/>
    <cellStyle name="Note 2 3 2 2 3 10" xfId="19776" xr:uid="{C84B53D0-C550-497A-906A-4912E3B20ECA}"/>
    <cellStyle name="Note 2 3 2 2 3 2" xfId="5474" xr:uid="{00000000-0005-0000-0000-00001B0F0000}"/>
    <cellStyle name="Note 2 3 2 2 3 2 2" xfId="7259" xr:uid="{00000000-0005-0000-0000-00001B0F0000}"/>
    <cellStyle name="Note 2 3 2 2 3 2 3" xfId="11609" xr:uid="{3EFB00BA-6E20-4C77-AF01-3C2E87BEC275}"/>
    <cellStyle name="Note 2 3 2 2 3 2 4" xfId="13013" xr:uid="{FD0BF8F1-FCF5-423C-9223-79AAA17232D9}"/>
    <cellStyle name="Note 2 3 2 2 3 2 5" xfId="14736" xr:uid="{6AE48778-B9DD-4C48-A33F-3E166DA15BA9}"/>
    <cellStyle name="Note 2 3 2 2 3 2 6" xfId="16027" xr:uid="{1860FF86-CB5D-467A-AB06-60CDAAAE7098}"/>
    <cellStyle name="Note 2 3 2 2 3 2 7" xfId="17556" xr:uid="{0DB3ED73-CE2F-4565-93BD-2684ED8F724D}"/>
    <cellStyle name="Note 2 3 2 2 3 2 8" xfId="18864" xr:uid="{B95315CA-4A91-499E-9159-18D440366F6E}"/>
    <cellStyle name="Note 2 3 2 2 3 2 9" xfId="19651" xr:uid="{BF4D9018-D0D4-40E3-B81A-751E97732B1B}"/>
    <cellStyle name="Note 2 3 2 2 3 3" xfId="6366" xr:uid="{00000000-0005-0000-0000-00001A0F0000}"/>
    <cellStyle name="Note 2 3 2 2 3 4" xfId="10019" xr:uid="{1983FCC3-D64B-4DF2-8FBE-26E71A211EB3}"/>
    <cellStyle name="Note 2 3 2 2 3 5" xfId="9361" xr:uid="{0846D139-95A5-4EDC-A566-07489229A9E4}"/>
    <cellStyle name="Note 2 3 2 2 3 6" xfId="14399" xr:uid="{27E6A3AE-50D7-45A8-A68B-97A15EA143AC}"/>
    <cellStyle name="Note 2 3 2 2 3 7" xfId="14086" xr:uid="{89EFF2EA-AD25-4736-AA93-094889FB4C57}"/>
    <cellStyle name="Note 2 3 2 2 3 8" xfId="15255" xr:uid="{69DAFC8B-F8FD-4183-BF85-5C36C2A64D2C}"/>
    <cellStyle name="Note 2 3 2 2 3 9" xfId="16890" xr:uid="{3462221D-9230-460A-A215-5143B43A70B8}"/>
    <cellStyle name="Note 2 3 2 2 4" xfId="3987" xr:uid="{00000000-0005-0000-0000-00001C0F0000}"/>
    <cellStyle name="Note 2 3 2 2 4 10" xfId="19742" xr:uid="{0E2A9D62-8199-4B5F-89F0-500ED5E2FBA2}"/>
    <cellStyle name="Note 2 3 2 2 4 2" xfId="5609" xr:uid="{00000000-0005-0000-0000-00001D0F0000}"/>
    <cellStyle name="Note 2 3 2 2 4 2 2" xfId="7394" xr:uid="{00000000-0005-0000-0000-00001D0F0000}"/>
    <cellStyle name="Note 2 3 2 2 4 2 3" xfId="11744" xr:uid="{DDF21A11-C59E-4403-BB2D-FDE8019A7887}"/>
    <cellStyle name="Note 2 3 2 2 4 2 4" xfId="13148" xr:uid="{B343A967-67B4-4DD2-B57F-1FD08549D4E9}"/>
    <cellStyle name="Note 2 3 2 2 4 2 5" xfId="10015" xr:uid="{38467303-1D9B-4615-A83B-62F1777F25C1}"/>
    <cellStyle name="Note 2 3 2 2 4 2 6" xfId="16162" xr:uid="{FA85E9BC-F83A-42CF-858D-CAF7DCFA8F7D}"/>
    <cellStyle name="Note 2 3 2 2 4 2 7" xfId="17691" xr:uid="{87D221EF-FC8D-43C7-AA01-B121D5B0B04B}"/>
    <cellStyle name="Note 2 3 2 2 4 2 8" xfId="18999" xr:uid="{019981AA-E41C-4FAB-8AAF-8961E5858715}"/>
    <cellStyle name="Note 2 3 2 2 4 2 9" xfId="19341" xr:uid="{E22FAFBB-C217-485C-976A-D25E8279B20A}"/>
    <cellStyle name="Note 2 3 2 2 4 3" xfId="6499" xr:uid="{00000000-0005-0000-0000-00001C0F0000}"/>
    <cellStyle name="Note 2 3 2 2 4 4" xfId="10193" xr:uid="{7449B016-CBE1-4A91-9EC5-35D5680273E0}"/>
    <cellStyle name="Note 2 3 2 2 4 5" xfId="10555" xr:uid="{CF488745-FCC2-4D67-8D27-900533CE07E0}"/>
    <cellStyle name="Note 2 3 2 2 4 6" xfId="10742" xr:uid="{5C8B0A5B-7125-4BAC-B134-02F06460A494}"/>
    <cellStyle name="Note 2 3 2 2 4 7" xfId="12478" xr:uid="{82588B33-EE8A-484B-9CCA-932B75A3A64F}"/>
    <cellStyle name="Note 2 3 2 2 4 8" xfId="8379" xr:uid="{17C7DA1F-804D-454E-BCEC-E49CEF785730}"/>
    <cellStyle name="Note 2 3 2 2 4 9" xfId="10687" xr:uid="{DEB5D644-4C3E-45BD-B26F-C1C8921DCAF0}"/>
    <cellStyle name="Note 2 3 2 2 5" xfId="5145" xr:uid="{00000000-0005-0000-0000-00001E0F0000}"/>
    <cellStyle name="Note 2 3 2 2 5 2" xfId="6930" xr:uid="{00000000-0005-0000-0000-00001E0F0000}"/>
    <cellStyle name="Note 2 3 2 2 5 3" xfId="11280" xr:uid="{47D52CAA-5EFB-4AFE-BF83-6AEB41A83816}"/>
    <cellStyle name="Note 2 3 2 2 5 4" xfId="12684" xr:uid="{92BE4E0E-EE8C-4E6C-BB67-F4D5BAA99905}"/>
    <cellStyle name="Note 2 3 2 2 5 5" xfId="13507" xr:uid="{3D116383-39A6-4FDC-9A81-D9722793E8B0}"/>
    <cellStyle name="Note 2 3 2 2 5 6" xfId="15698" xr:uid="{129A1D57-29B6-4BB7-9F6C-27B3996B7B41}"/>
    <cellStyle name="Note 2 3 2 2 5 7" xfId="17227" xr:uid="{6516F4FB-D0B9-4D31-A700-8C26A01F1B6B}"/>
    <cellStyle name="Note 2 3 2 2 5 8" xfId="18535" xr:uid="{7B144A0C-F67B-462F-A8AF-ED90B7E08E4D}"/>
    <cellStyle name="Note 2 3 2 2 5 9" xfId="8900" xr:uid="{BC1E6EF7-97C1-44BB-A9B7-8EB352D1CC95}"/>
    <cellStyle name="Note 2 3 2 2 6" xfId="6038" xr:uid="{00000000-0005-0000-0000-0000150F0000}"/>
    <cellStyle name="Note 2 3 2 2 7" xfId="9614" xr:uid="{5BB70AB4-E158-49E7-A21F-20C35D0185BB}"/>
    <cellStyle name="Note 2 3 2 2 8" xfId="7988" xr:uid="{8C7968DE-6A5D-4621-B1A6-9380CFA70830}"/>
    <cellStyle name="Note 2 3 2 2 9" xfId="8213" xr:uid="{2C5AEFEF-E596-447E-93ED-D91C333B0DC3}"/>
    <cellStyle name="Note 2 3 2 3" xfId="3654" xr:uid="{00000000-0005-0000-0000-00001F0F0000}"/>
    <cellStyle name="Note 2 3 2 3 10" xfId="16798" xr:uid="{E6A4C5EE-27B5-4D57-859B-49E1D8EF3C6C}"/>
    <cellStyle name="Note 2 3 2 3 11" xfId="16744" xr:uid="{4E27AA89-9D48-49D1-9B5D-B2D4F73FC69A}"/>
    <cellStyle name="Note 2 3 2 3 2" xfId="4247" xr:uid="{00000000-0005-0000-0000-0000200F0000}"/>
    <cellStyle name="Note 2 3 2 3 2 10" xfId="18215" xr:uid="{4382E0C6-F9F7-4C4F-9CBF-F22E1DC8B430}"/>
    <cellStyle name="Note 2 3 2 3 2 2" xfId="5804" xr:uid="{00000000-0005-0000-0000-0000210F0000}"/>
    <cellStyle name="Note 2 3 2 3 2 2 2" xfId="7589" xr:uid="{00000000-0005-0000-0000-0000210F0000}"/>
    <cellStyle name="Note 2 3 2 3 2 2 3" xfId="11939" xr:uid="{8150B4BB-7FD7-4991-9E7D-BF42E080EF00}"/>
    <cellStyle name="Note 2 3 2 3 2 2 4" xfId="13343" xr:uid="{84A62F78-44B7-4347-8B9D-0F2631A03B92}"/>
    <cellStyle name="Note 2 3 2 3 2 2 5" xfId="12215" xr:uid="{AA6F666F-9F76-41F9-AECF-2D9495EC29B9}"/>
    <cellStyle name="Note 2 3 2 3 2 2 6" xfId="16357" xr:uid="{9D65EFE4-CD2A-41EF-AADF-5DDA426474E9}"/>
    <cellStyle name="Note 2 3 2 3 2 2 7" xfId="17886" xr:uid="{C12832A9-4070-4813-861B-968397BFEE8B}"/>
    <cellStyle name="Note 2 3 2 3 2 2 8" xfId="19194" xr:uid="{84631EFA-4CBD-4907-9D3D-9638356630BE}"/>
    <cellStyle name="Note 2 3 2 3 2 2 9" xfId="18250" xr:uid="{A6E368A2-52B4-484D-AF24-F104EAAB44AF}"/>
    <cellStyle name="Note 2 3 2 3 2 3" xfId="6692" xr:uid="{00000000-0005-0000-0000-0000200F0000}"/>
    <cellStyle name="Note 2 3 2 3 2 4" xfId="10439" xr:uid="{115F41EC-F974-46D1-9D17-5EDA43C3C87E}"/>
    <cellStyle name="Note 2 3 2 3 2 5" xfId="7703" xr:uid="{81C6279A-8922-4783-A8C0-7597E45EA0DB}"/>
    <cellStyle name="Note 2 3 2 3 2 6" xfId="13651" xr:uid="{104F9AC3-BAD7-4D04-9164-C478177D37B1}"/>
    <cellStyle name="Note 2 3 2 3 2 7" xfId="15030" xr:uid="{8A815A20-7C74-4F0D-A9C8-BBCF47EE5122}"/>
    <cellStyle name="Note 2 3 2 3 2 8" xfId="16567" xr:uid="{195EEE76-7EF5-4FF5-BD42-663B80BBAD38}"/>
    <cellStyle name="Note 2 3 2 3 2 9" xfId="18086" xr:uid="{DE64ECE1-DB21-42B9-BE43-D3D536699590}"/>
    <cellStyle name="Note 2 3 2 3 3" xfId="5339" xr:uid="{00000000-0005-0000-0000-0000220F0000}"/>
    <cellStyle name="Note 2 3 2 3 3 2" xfId="7124" xr:uid="{00000000-0005-0000-0000-0000220F0000}"/>
    <cellStyle name="Note 2 3 2 3 3 3" xfId="11474" xr:uid="{6F46C5A4-2BF1-4BC1-8ED9-645EEA8BBCEE}"/>
    <cellStyle name="Note 2 3 2 3 3 4" xfId="12878" xr:uid="{C2307FCE-B97F-4DA2-8B1E-FC43DC22B556}"/>
    <cellStyle name="Note 2 3 2 3 3 5" xfId="13884" xr:uid="{952BF95C-5E23-4486-804D-0F62437CE673}"/>
    <cellStyle name="Note 2 3 2 3 3 6" xfId="15892" xr:uid="{8DEEE008-0620-4AE0-8943-7A834CE8381F}"/>
    <cellStyle name="Note 2 3 2 3 3 7" xfId="17421" xr:uid="{F21E8B25-3B32-4915-A67C-9327F509DAB7}"/>
    <cellStyle name="Note 2 3 2 3 3 8" xfId="18729" xr:uid="{7ABB2F3C-ACB7-4EA0-85AB-C4C42F6F642B}"/>
    <cellStyle name="Note 2 3 2 3 3 9" xfId="8855" xr:uid="{4F047854-AE81-4B21-A095-CF7E7123B220}"/>
    <cellStyle name="Note 2 3 2 3 4" xfId="6231" xr:uid="{00000000-0005-0000-0000-00001F0F0000}"/>
    <cellStyle name="Note 2 3 2 3 5" xfId="9872" xr:uid="{A3692A1C-7EFF-4D13-AD6E-18299E4AD0AB}"/>
    <cellStyle name="Note 2 3 2 3 6" xfId="10650" xr:uid="{F3958353-0BE4-4A83-ABBA-F8A49AFDE7B3}"/>
    <cellStyle name="Note 2 3 2 3 7" xfId="12248" xr:uid="{53A46EE9-44A9-41FB-9295-A3D9D89D90C3}"/>
    <cellStyle name="Note 2 3 2 3 8" xfId="14064" xr:uid="{020DF32A-A288-4245-8D3E-4B675972EB3A}"/>
    <cellStyle name="Note 2 3 2 3 9" xfId="14024" xr:uid="{F4B4E41D-64EA-4519-B482-6EA4EF3EBCDD}"/>
    <cellStyle name="Note 2 3 2 4" xfId="3738" xr:uid="{00000000-0005-0000-0000-0000230F0000}"/>
    <cellStyle name="Note 2 3 2 4 10" xfId="18352" xr:uid="{D401E79F-9CCE-4D15-B7EE-0A916DFEDD8E}"/>
    <cellStyle name="Note 2 3 2 4 2" xfId="5416" xr:uid="{00000000-0005-0000-0000-0000240F0000}"/>
    <cellStyle name="Note 2 3 2 4 2 2" xfId="7201" xr:uid="{00000000-0005-0000-0000-0000240F0000}"/>
    <cellStyle name="Note 2 3 2 4 2 3" xfId="11551" xr:uid="{BF105374-DC30-495A-81B3-3F35B335C485}"/>
    <cellStyle name="Note 2 3 2 4 2 4" xfId="12955" xr:uid="{9C55CC26-E2EB-4AD7-AFB9-C731798E9398}"/>
    <cellStyle name="Note 2 3 2 4 2 5" xfId="13546" xr:uid="{80ED052F-71A0-4855-B846-0D29CB4EBFE8}"/>
    <cellStyle name="Note 2 3 2 4 2 6" xfId="15969" xr:uid="{8053C9E1-1744-414D-957C-B7EA8183E94F}"/>
    <cellStyle name="Note 2 3 2 4 2 7" xfId="17498" xr:uid="{E8186ED2-E353-44B0-A7F4-2318821BE1B4}"/>
    <cellStyle name="Note 2 3 2 4 2 8" xfId="18806" xr:uid="{CB153DFF-C40C-43CC-A4D9-D9968E1E5A21}"/>
    <cellStyle name="Note 2 3 2 4 2 9" xfId="8463" xr:uid="{86A6F3F7-BC8A-4460-8A56-8BFF0E8ADADA}"/>
    <cellStyle name="Note 2 3 2 4 3" xfId="6308" xr:uid="{00000000-0005-0000-0000-0000230F0000}"/>
    <cellStyle name="Note 2 3 2 4 4" xfId="9949" xr:uid="{51EB65FC-9234-4589-8944-5619BE31AFA6}"/>
    <cellStyle name="Note 2 3 2 4 5" xfId="7896" xr:uid="{90ADA071-E8AF-42AD-97F1-BBBD79581AFE}"/>
    <cellStyle name="Note 2 3 2 4 6" xfId="8564" xr:uid="{C2EFFEAC-DBB1-48BC-8B02-4DABBD55ED77}"/>
    <cellStyle name="Note 2 3 2 4 7" xfId="8265" xr:uid="{17B9DDD0-F436-496F-8B85-4930BD675700}"/>
    <cellStyle name="Note 2 3 2 4 8" xfId="15281" xr:uid="{A500D6C5-5BF4-4D79-83B7-2287568F0467}"/>
    <cellStyle name="Note 2 3 2 4 9" xfId="14152" xr:uid="{425037F4-6E8A-4C29-ACDE-D3A281352408}"/>
    <cellStyle name="Note 2 3 2 5" xfId="3895" xr:uid="{00000000-0005-0000-0000-0000250F0000}"/>
    <cellStyle name="Note 2 3 2 5 10" xfId="19481" xr:uid="{3FD158FB-0630-43D8-B075-B610A13B0C26}"/>
    <cellStyle name="Note 2 3 2 5 2" xfId="5531" xr:uid="{00000000-0005-0000-0000-0000260F0000}"/>
    <cellStyle name="Note 2 3 2 5 2 2" xfId="7316" xr:uid="{00000000-0005-0000-0000-0000260F0000}"/>
    <cellStyle name="Note 2 3 2 5 2 3" xfId="11666" xr:uid="{3EFEF925-BD57-44E2-ACC2-F616A37AF893}"/>
    <cellStyle name="Note 2 3 2 5 2 4" xfId="13070" xr:uid="{C0386C10-4484-431E-98E2-CBD387C7B60C}"/>
    <cellStyle name="Note 2 3 2 5 2 5" xfId="8373" xr:uid="{97B1E015-0783-4667-9A9C-AF58524FC318}"/>
    <cellStyle name="Note 2 3 2 5 2 6" xfId="16084" xr:uid="{0FDC69A8-DC2B-4995-A783-283EAA161274}"/>
    <cellStyle name="Note 2 3 2 5 2 7" xfId="17613" xr:uid="{A988351B-93FB-43DE-BCD9-A50D08D7B4EF}"/>
    <cellStyle name="Note 2 3 2 5 2 8" xfId="18921" xr:uid="{98A53C05-F31B-49F2-A8B6-5EB4D3CA8436}"/>
    <cellStyle name="Note 2 3 2 5 2 9" xfId="19374" xr:uid="{2D9BC809-6F98-420D-AF54-1627102A117B}"/>
    <cellStyle name="Note 2 3 2 5 3" xfId="6423" xr:uid="{00000000-0005-0000-0000-0000250F0000}"/>
    <cellStyle name="Note 2 3 2 5 4" xfId="10103" xr:uid="{EF250712-04D5-4AF2-99BB-E5F2517A5411}"/>
    <cellStyle name="Note 2 3 2 5 5" xfId="10517" xr:uid="{CDD40233-CB19-48E4-9CA7-0D9962DD53C1}"/>
    <cellStyle name="Note 2 3 2 5 6" xfId="14777" xr:uid="{54613CC8-ACE3-4A02-8E98-50EA9B6A3AB2}"/>
    <cellStyle name="Note 2 3 2 5 7" xfId="13476" xr:uid="{7C500F8F-6D3E-4EBB-857E-735C94072747}"/>
    <cellStyle name="Note 2 3 2 5 8" xfId="14253" xr:uid="{7486E491-D064-42BA-8C61-1403F201C753}"/>
    <cellStyle name="Note 2 3 2 5 9" xfId="14589" xr:uid="{C999CEEF-92CD-4186-9497-C7A7C95B541E}"/>
    <cellStyle name="Note 2 3 2 6" xfId="5073" xr:uid="{00000000-0005-0000-0000-0000270F0000}"/>
    <cellStyle name="Note 2 3 2 6 2" xfId="6858" xr:uid="{00000000-0005-0000-0000-0000270F0000}"/>
    <cellStyle name="Note 2 3 2 6 3" xfId="11208" xr:uid="{C4FE4954-D018-4E57-AB00-55D8FBEC46C7}"/>
    <cellStyle name="Note 2 3 2 6 4" xfId="12612" xr:uid="{A8461709-AB41-4274-AE79-1B70D8E32564}"/>
    <cellStyle name="Note 2 3 2 6 5" xfId="14666" xr:uid="{A39EB481-19A0-4215-92A5-D3F2E83281A2}"/>
    <cellStyle name="Note 2 3 2 6 6" xfId="15626" xr:uid="{73C4B7EC-6881-41B5-A4F1-37CD70B77784}"/>
    <cellStyle name="Note 2 3 2 6 7" xfId="17155" xr:uid="{2BD40D8C-B450-43FD-8B3C-748BF6EB82A1}"/>
    <cellStyle name="Note 2 3 2 6 8" xfId="18463" xr:uid="{083D975B-66C0-4FCD-9DFC-06CB6E4E279E}"/>
    <cellStyle name="Note 2 3 2 6 9" xfId="18267" xr:uid="{C54F427F-A000-4669-979A-A00D6AD8775F}"/>
    <cellStyle name="Note 2 3 2 7" xfId="5966" xr:uid="{00000000-0005-0000-0000-0000140F0000}"/>
    <cellStyle name="Note 2 3 2 8" xfId="9530" xr:uid="{A21E08FE-7DD4-4C0C-991D-E47915DA762E}"/>
    <cellStyle name="Note 2 3 2 9" xfId="9394" xr:uid="{6B104395-DB23-4D7F-8593-748B5375EAA1}"/>
    <cellStyle name="Note 2 3 3" xfId="3297" xr:uid="{00000000-0005-0000-0000-0000280F0000}"/>
    <cellStyle name="Note 2 3 3 10" xfId="8581" xr:uid="{176EEDD2-DCE3-43DC-BF02-758DA00118D7}"/>
    <cellStyle name="Note 2 3 3 11" xfId="8548" xr:uid="{6D047ED9-8AC0-461D-8C43-AFF3B2E2C511}"/>
    <cellStyle name="Note 2 3 3 12" xfId="14401" xr:uid="{0D1544FF-C740-49BD-8906-C79230322593}"/>
    <cellStyle name="Note 2 3 3 13" xfId="16680" xr:uid="{2DAB3E3B-5112-4120-A734-7AFF7AADC8CC}"/>
    <cellStyle name="Note 2 3 3 14" xfId="19805" xr:uid="{2199653C-D558-4600-8B9C-84B01796609A}"/>
    <cellStyle name="Note 2 3 3 2" xfId="3383" xr:uid="{00000000-0005-0000-0000-0000290F0000}"/>
    <cellStyle name="Note 2 3 3 2 10" xfId="14012" xr:uid="{CFAC1220-B82E-4A20-B469-A9667177CF26}"/>
    <cellStyle name="Note 2 3 3 2 11" xfId="15206" xr:uid="{4BED48A0-5339-40C4-B46F-476EECFC0EC3}"/>
    <cellStyle name="Note 2 3 3 2 12" xfId="15155" xr:uid="{CB946097-C064-4272-BE05-AC96A5BC0C49}"/>
    <cellStyle name="Note 2 3 3 2 13" xfId="19675" xr:uid="{18AC39CB-F9E5-4980-80E3-7E34E8B5C8D5}"/>
    <cellStyle name="Note 2 3 3 2 2" xfId="3657" xr:uid="{00000000-0005-0000-0000-00002A0F0000}"/>
    <cellStyle name="Note 2 3 3 2 2 10" xfId="16877" xr:uid="{AB7F132E-7D07-426F-B57A-CED6C8D63FF2}"/>
    <cellStyle name="Note 2 3 3 2 2 11" xfId="19748" xr:uid="{9889397C-F59E-4C16-97F4-9CB7B676D956}"/>
    <cellStyle name="Note 2 3 3 2 2 2" xfId="4250" xr:uid="{00000000-0005-0000-0000-00002B0F0000}"/>
    <cellStyle name="Note 2 3 3 2 2 2 10" xfId="9428" xr:uid="{FD1AF5F1-FCFA-4468-B8E2-B03631C85413}"/>
    <cellStyle name="Note 2 3 3 2 2 2 2" xfId="5807" xr:uid="{00000000-0005-0000-0000-00002C0F0000}"/>
    <cellStyle name="Note 2 3 3 2 2 2 2 2" xfId="7592" xr:uid="{00000000-0005-0000-0000-00002C0F0000}"/>
    <cellStyle name="Note 2 3 3 2 2 2 2 3" xfId="11942" xr:uid="{6B6BC53E-5B75-4EFC-A7D7-D06A5A76C42F}"/>
    <cellStyle name="Note 2 3 3 2 2 2 2 4" xfId="13346" xr:uid="{57517DF9-BF0A-416D-A885-1AA0C8D66E81}"/>
    <cellStyle name="Note 2 3 3 2 2 2 2 5" xfId="13662" xr:uid="{3FE15AC2-E8DF-4688-9A8F-58DCC9C9C1F3}"/>
    <cellStyle name="Note 2 3 3 2 2 2 2 6" xfId="16360" xr:uid="{4859105D-1375-424B-8A5F-7775D7DF1336}"/>
    <cellStyle name="Note 2 3 3 2 2 2 2 7" xfId="17889" xr:uid="{9A2E1BE4-39BF-4455-A49E-AA474EF8290E}"/>
    <cellStyle name="Note 2 3 3 2 2 2 2 8" xfId="19197" xr:uid="{346E715C-BA05-4554-BF6B-FA253F56635D}"/>
    <cellStyle name="Note 2 3 3 2 2 2 2 9" xfId="18261" xr:uid="{ED9B12B1-44ED-49D2-AD90-54DA25F3D8CB}"/>
    <cellStyle name="Note 2 3 3 2 2 2 3" xfId="6695" xr:uid="{00000000-0005-0000-0000-00002B0F0000}"/>
    <cellStyle name="Note 2 3 3 2 2 2 4" xfId="10442" xr:uid="{C633EA5E-E8C6-478C-92EB-4B8229D35C01}"/>
    <cellStyle name="Note 2 3 3 2 2 2 5" xfId="7700" xr:uid="{E293FE02-2E94-44BE-83D5-F5B25FEEC966}"/>
    <cellStyle name="Note 2 3 3 2 2 2 6" xfId="9204" xr:uid="{B20E51FC-1EE5-4EFB-817A-91E2DE256467}"/>
    <cellStyle name="Note 2 3 3 2 2 2 7" xfId="15033" xr:uid="{76B8E3E3-6EA0-43EB-A885-5FB0FAE6B743}"/>
    <cellStyle name="Note 2 3 3 2 2 2 8" xfId="16570" xr:uid="{E24CE7E9-90D9-4C98-A392-B7FEB5CEABDD}"/>
    <cellStyle name="Note 2 3 3 2 2 2 9" xfId="18089" xr:uid="{4D98FA45-DF05-420C-85D6-BEA7C3F1311D}"/>
    <cellStyle name="Note 2 3 3 2 2 3" xfId="5342" xr:uid="{00000000-0005-0000-0000-00002D0F0000}"/>
    <cellStyle name="Note 2 3 3 2 2 3 2" xfId="7127" xr:uid="{00000000-0005-0000-0000-00002D0F0000}"/>
    <cellStyle name="Note 2 3 3 2 2 3 3" xfId="11477" xr:uid="{43F27FB8-FDAD-44C7-8A3D-5A4EFE13BADE}"/>
    <cellStyle name="Note 2 3 3 2 2 3 4" xfId="12881" xr:uid="{5C3EDE9D-0591-4063-893C-9EBF96CB6A23}"/>
    <cellStyle name="Note 2 3 3 2 2 3 5" xfId="13838" xr:uid="{DB9ECE32-C0A2-4BCC-BBCC-1C2C06684402}"/>
    <cellStyle name="Note 2 3 3 2 2 3 6" xfId="15895" xr:uid="{2F113068-5AF0-44A3-A827-CD2F30B1F290}"/>
    <cellStyle name="Note 2 3 3 2 2 3 7" xfId="17424" xr:uid="{4F5C0C0F-2278-4D2D-9906-103C84601B65}"/>
    <cellStyle name="Note 2 3 3 2 2 3 8" xfId="18732" xr:uid="{04C8E639-C13B-4652-898E-A35BE593D77A}"/>
    <cellStyle name="Note 2 3 3 2 2 3 9" xfId="19646" xr:uid="{509ACC09-4644-4079-B7B0-8AEA39CBEBA4}"/>
    <cellStyle name="Note 2 3 3 2 2 4" xfId="6234" xr:uid="{00000000-0005-0000-0000-00002A0F0000}"/>
    <cellStyle name="Note 2 3 3 2 2 5" xfId="9875" xr:uid="{040C052D-E14D-476C-A129-C2678C65C3D6}"/>
    <cellStyle name="Note 2 3 3 2 2 6" xfId="10806" xr:uid="{FA647125-A6B7-41CB-AEDA-D4C9BE227AAF}"/>
    <cellStyle name="Note 2 3 3 2 2 7" xfId="14636" xr:uid="{C0108686-E380-4142-B544-E29EA5E935E1}"/>
    <cellStyle name="Note 2 3 3 2 2 8" xfId="11062" xr:uid="{CA4E0058-8067-4EE3-9A02-81CA299ACB72}"/>
    <cellStyle name="Note 2 3 3 2 2 9" xfId="15152" xr:uid="{F8AF4368-3F06-4B79-80F7-0AC8922B669E}"/>
    <cellStyle name="Note 2 3 3 2 3" xfId="3811" xr:uid="{00000000-0005-0000-0000-00002E0F0000}"/>
    <cellStyle name="Note 2 3 3 2 3 10" xfId="8885" xr:uid="{1F6DA356-4927-40B4-A598-93D8537C9BEA}"/>
    <cellStyle name="Note 2 3 3 2 3 2" xfId="5475" xr:uid="{00000000-0005-0000-0000-00002F0F0000}"/>
    <cellStyle name="Note 2 3 3 2 3 2 2" xfId="7260" xr:uid="{00000000-0005-0000-0000-00002F0F0000}"/>
    <cellStyle name="Note 2 3 3 2 3 2 3" xfId="11610" xr:uid="{5F8D4CB7-1E1B-4F7F-9099-446CD1ED6D1A}"/>
    <cellStyle name="Note 2 3 3 2 3 2 4" xfId="13014" xr:uid="{D4A10190-FAE5-4A12-A3B7-61AA384971BF}"/>
    <cellStyle name="Note 2 3 3 2 3 2 5" xfId="9031" xr:uid="{F6B2EF92-52FA-462C-95C0-C31C4D3A7CC9}"/>
    <cellStyle name="Note 2 3 3 2 3 2 6" xfId="16028" xr:uid="{E0C6DE27-B063-44D2-AEA1-55B79C46B180}"/>
    <cellStyle name="Note 2 3 3 2 3 2 7" xfId="17557" xr:uid="{3F5CD433-C877-4B8C-BFC3-EEB8BF6D1B3C}"/>
    <cellStyle name="Note 2 3 3 2 3 2 8" xfId="18865" xr:uid="{6702D5C1-A8D2-4A4F-BC0E-67F3E6DAEB68}"/>
    <cellStyle name="Note 2 3 3 2 3 2 9" xfId="7712" xr:uid="{3C90C438-A1D5-4026-B483-AB7ED4757614}"/>
    <cellStyle name="Note 2 3 3 2 3 3" xfId="6367" xr:uid="{00000000-0005-0000-0000-00002E0F0000}"/>
    <cellStyle name="Note 2 3 3 2 3 4" xfId="10020" xr:uid="{84B8660A-D7D8-49A4-AE68-9660947CD840}"/>
    <cellStyle name="Note 2 3 3 2 3 5" xfId="9360" xr:uid="{58A97BF6-28A3-43D8-93FA-0F292ED6A5BA}"/>
    <cellStyle name="Note 2 3 3 2 3 6" xfId="8560" xr:uid="{17F28DDB-726C-4714-8AC3-7B0B5EA5D8DA}"/>
    <cellStyle name="Note 2 3 3 2 3 7" xfId="14500" xr:uid="{A39910C6-0229-4EF4-9C3F-CAC137FD336F}"/>
    <cellStyle name="Note 2 3 3 2 3 8" xfId="15112" xr:uid="{9E1BF51F-1CC2-4A79-96F7-51E91F46A86F}"/>
    <cellStyle name="Note 2 3 3 2 3 9" xfId="16748" xr:uid="{816A4F03-4448-4688-BA4C-CDD05CA11984}"/>
    <cellStyle name="Note 2 3 3 2 4" xfId="3988" xr:uid="{00000000-0005-0000-0000-0000300F0000}"/>
    <cellStyle name="Note 2 3 3 2 4 10" xfId="19946" xr:uid="{2396B846-AD49-4272-BE03-280AE1DE7B0C}"/>
    <cellStyle name="Note 2 3 3 2 4 2" xfId="5610" xr:uid="{00000000-0005-0000-0000-0000310F0000}"/>
    <cellStyle name="Note 2 3 3 2 4 2 2" xfId="7395" xr:uid="{00000000-0005-0000-0000-0000310F0000}"/>
    <cellStyle name="Note 2 3 3 2 4 2 3" xfId="11745" xr:uid="{F5FACDAC-73A7-4FB4-B225-B64666D5A456}"/>
    <cellStyle name="Note 2 3 3 2 4 2 4" xfId="13149" xr:uid="{C50F1B73-C2D4-4375-8CA0-D970760B4316}"/>
    <cellStyle name="Note 2 3 3 2 4 2 5" xfId="8668" xr:uid="{EF8DD5B8-88B3-437F-97A4-5649515B923A}"/>
    <cellStyle name="Note 2 3 3 2 4 2 6" xfId="16163" xr:uid="{DE1000C5-1640-459A-AC56-9BE56415A5EC}"/>
    <cellStyle name="Note 2 3 3 2 4 2 7" xfId="17692" xr:uid="{5B513E3C-7CCF-4EEF-A1C3-DB29F4BCA78F}"/>
    <cellStyle name="Note 2 3 3 2 4 2 8" xfId="19000" xr:uid="{04D4BA48-0780-45A7-B812-B15609249C52}"/>
    <cellStyle name="Note 2 3 3 2 4 2 9" xfId="18286" xr:uid="{57EE1963-E219-46C2-BBB7-E9CECC8693FB}"/>
    <cellStyle name="Note 2 3 3 2 4 3" xfId="6500" xr:uid="{00000000-0005-0000-0000-0000300F0000}"/>
    <cellStyle name="Note 2 3 3 2 4 4" xfId="10194" xr:uid="{F858C17A-87CC-4EF8-8437-26C97C623D16}"/>
    <cellStyle name="Note 2 3 3 2 4 5" xfId="11073" xr:uid="{555BE8D3-31A6-4991-A27F-42E64FA2E6EA}"/>
    <cellStyle name="Note 2 3 3 2 4 6" xfId="8551" xr:uid="{CD84FAAD-6B5F-4444-8A82-3A2D68D99D98}"/>
    <cellStyle name="Note 2 3 3 2 4 7" xfId="14118" xr:uid="{706C91C9-79DC-4504-8054-DFF751E22FCD}"/>
    <cellStyle name="Note 2 3 3 2 4 8" xfId="12119" xr:uid="{D2F87F2E-E49E-4BC1-8693-5FABED45B535}"/>
    <cellStyle name="Note 2 3 3 2 4 9" xfId="14397" xr:uid="{F6CF84A8-44DB-42AA-9575-A08EA6915D0A}"/>
    <cellStyle name="Note 2 3 3 2 5" xfId="5146" xr:uid="{00000000-0005-0000-0000-0000320F0000}"/>
    <cellStyle name="Note 2 3 3 2 5 2" xfId="6931" xr:uid="{00000000-0005-0000-0000-0000320F0000}"/>
    <cellStyle name="Note 2 3 3 2 5 3" xfId="11281" xr:uid="{D04FA197-0D50-4A03-AB98-911A2B44DFD8}"/>
    <cellStyle name="Note 2 3 3 2 5 4" xfId="12685" xr:uid="{7271212D-8379-41E4-8298-15B51F7F2F68}"/>
    <cellStyle name="Note 2 3 3 2 5 5" xfId="13582" xr:uid="{E84ADD4C-0299-47D9-9AAA-C11B3D76019C}"/>
    <cellStyle name="Note 2 3 3 2 5 6" xfId="15699" xr:uid="{4C3D9160-84F3-44C8-8F53-E7344BAB76D4}"/>
    <cellStyle name="Note 2 3 3 2 5 7" xfId="17228" xr:uid="{360FFF0D-6CE1-4534-B394-BCF137FD72E4}"/>
    <cellStyle name="Note 2 3 3 2 5 8" xfId="18536" xr:uid="{FB9CFD1C-2ADE-40CD-B837-0699BD8C1705}"/>
    <cellStyle name="Note 2 3 3 2 5 9" xfId="14035" xr:uid="{3932FB68-E461-4574-A80B-9E550BC43033}"/>
    <cellStyle name="Note 2 3 3 2 6" xfId="6039" xr:uid="{00000000-0005-0000-0000-0000290F0000}"/>
    <cellStyle name="Note 2 3 3 2 7" xfId="9615" xr:uid="{D610EF84-DB2C-4678-BDC3-17FA5F0B8BCB}"/>
    <cellStyle name="Note 2 3 3 2 8" xfId="7987" xr:uid="{40458D4D-46FE-49C6-B393-A5081518B54F}"/>
    <cellStyle name="Note 2 3 3 2 9" xfId="12299" xr:uid="{92C36230-B55A-4818-B64C-33FC83C33371}"/>
    <cellStyle name="Note 2 3 3 3" xfId="3656" xr:uid="{00000000-0005-0000-0000-0000330F0000}"/>
    <cellStyle name="Note 2 3 3 3 10" xfId="17017" xr:uid="{DAD3FC35-1AEC-45D4-923F-603FB0ED00E6}"/>
    <cellStyle name="Note 2 3 3 3 11" xfId="19866" xr:uid="{19A4A87A-2AB1-43EE-8ACD-70F9A1EF2B0C}"/>
    <cellStyle name="Note 2 3 3 3 2" xfId="4249" xr:uid="{00000000-0005-0000-0000-0000340F0000}"/>
    <cellStyle name="Note 2 3 3 3 2 10" xfId="16904" xr:uid="{35E43C4B-CA46-4132-B82A-BA7799AE7D5F}"/>
    <cellStyle name="Note 2 3 3 3 2 2" xfId="5806" xr:uid="{00000000-0005-0000-0000-0000350F0000}"/>
    <cellStyle name="Note 2 3 3 3 2 2 2" xfId="7591" xr:uid="{00000000-0005-0000-0000-0000350F0000}"/>
    <cellStyle name="Note 2 3 3 3 2 2 3" xfId="11941" xr:uid="{79B123CD-6E7F-46DB-81C2-85BE7C21C5C3}"/>
    <cellStyle name="Note 2 3 3 3 2 2 4" xfId="13345" xr:uid="{9B415B0D-F847-499C-B495-350925FBE22B}"/>
    <cellStyle name="Note 2 3 3 3 2 2 5" xfId="13844" xr:uid="{B3A5772F-2024-4101-8F47-95E53F3415FE}"/>
    <cellStyle name="Note 2 3 3 3 2 2 6" xfId="16359" xr:uid="{75987E3D-11D0-4C7C-ABAF-1A5F9CEB1631}"/>
    <cellStyle name="Note 2 3 3 3 2 2 7" xfId="17888" xr:uid="{0DA2E742-4469-4548-A455-6A43DEFF9768}"/>
    <cellStyle name="Note 2 3 3 3 2 2 8" xfId="19196" xr:uid="{543098BD-E868-418D-8281-84FF62CC7A1A}"/>
    <cellStyle name="Note 2 3 3 3 2 2 9" xfId="19858" xr:uid="{46E1C17B-5A55-4482-8198-FA7320CFAF54}"/>
    <cellStyle name="Note 2 3 3 3 2 3" xfId="6694" xr:uid="{00000000-0005-0000-0000-0000340F0000}"/>
    <cellStyle name="Note 2 3 3 3 2 4" xfId="10441" xr:uid="{2B90E649-4EF2-442C-B3F2-51E6E1F82330}"/>
    <cellStyle name="Note 2 3 3 3 2 5" xfId="7701" xr:uid="{41D2DE8F-0F6E-46C0-9765-C9738266D4CE}"/>
    <cellStyle name="Note 2 3 3 3 2 6" xfId="14133" xr:uid="{91BF326B-34A5-4BAF-9655-CC57C3EDE619}"/>
    <cellStyle name="Note 2 3 3 3 2 7" xfId="15032" xr:uid="{E0F44D5D-84A9-45DE-89EB-078FBBCED3C8}"/>
    <cellStyle name="Note 2 3 3 3 2 8" xfId="16569" xr:uid="{43744EAC-A9B2-4313-BB28-91941F1A1BA6}"/>
    <cellStyle name="Note 2 3 3 3 2 9" xfId="18088" xr:uid="{3C9033E0-00F8-4646-B460-7044F236264E}"/>
    <cellStyle name="Note 2 3 3 3 3" xfId="5341" xr:uid="{00000000-0005-0000-0000-0000360F0000}"/>
    <cellStyle name="Note 2 3 3 3 3 2" xfId="7126" xr:uid="{00000000-0005-0000-0000-0000360F0000}"/>
    <cellStyle name="Note 2 3 3 3 3 3" xfId="11476" xr:uid="{CBA3BEF5-B409-4EEE-AD9F-F904A9EAB2E0}"/>
    <cellStyle name="Note 2 3 3 3 3 4" xfId="12880" xr:uid="{2BDD8504-1B77-4DF9-9D10-F2B5464763B7}"/>
    <cellStyle name="Note 2 3 3 3 3 5" xfId="12330" xr:uid="{617E53E7-3021-4058-9A52-F7D31A2D0227}"/>
    <cellStyle name="Note 2 3 3 3 3 6" xfId="15894" xr:uid="{5D97EF7F-1D43-4880-9E01-6910C663226E}"/>
    <cellStyle name="Note 2 3 3 3 3 7" xfId="17423" xr:uid="{ADD728E8-F59F-4EB1-8129-6CBC38367FF1}"/>
    <cellStyle name="Note 2 3 3 3 3 8" xfId="18731" xr:uid="{4FAC9CF9-D164-4BBA-BF99-ADAB020A0731}"/>
    <cellStyle name="Note 2 3 3 3 3 9" xfId="13972" xr:uid="{449F397F-C519-4E5E-B45C-AE6F35DB1302}"/>
    <cellStyle name="Note 2 3 3 3 4" xfId="6233" xr:uid="{00000000-0005-0000-0000-0000330F0000}"/>
    <cellStyle name="Note 2 3 3 3 5" xfId="9874" xr:uid="{21102F8D-BEB9-42CD-BAAA-A26F8EDBC444}"/>
    <cellStyle name="Note 2 3 3 3 6" xfId="11005" xr:uid="{7CD67478-4575-47F5-B18B-DA5E80CF18AB}"/>
    <cellStyle name="Note 2 3 3 3 7" xfId="8627" xr:uid="{86778068-1849-44DB-8316-40DD1C59688E}"/>
    <cellStyle name="Note 2 3 3 3 8" xfId="8488" xr:uid="{B84F8B17-4B5D-48EC-9B9B-2A3BE649C54A}"/>
    <cellStyle name="Note 2 3 3 3 9" xfId="15300" xr:uid="{FEE7161E-ECD7-4804-B711-BBCDD3D42017}"/>
    <cellStyle name="Note 2 3 3 4" xfId="3739" xr:uid="{00000000-0005-0000-0000-0000370F0000}"/>
    <cellStyle name="Note 2 3 3 4 10" xfId="19890" xr:uid="{0B850CD2-6C2D-44CE-BF20-E0C672C4F7C3}"/>
    <cellStyle name="Note 2 3 3 4 2" xfId="5417" xr:uid="{00000000-0005-0000-0000-0000380F0000}"/>
    <cellStyle name="Note 2 3 3 4 2 2" xfId="7202" xr:uid="{00000000-0005-0000-0000-0000380F0000}"/>
    <cellStyle name="Note 2 3 3 4 2 3" xfId="11552" xr:uid="{652F9FBD-06E1-48B7-A4EC-09ECE0E25558}"/>
    <cellStyle name="Note 2 3 3 4 2 4" xfId="12956" xr:uid="{CF31F216-7EB3-47B9-A875-B925B3EC9E18}"/>
    <cellStyle name="Note 2 3 3 4 2 5" xfId="8368" xr:uid="{7119CDBC-E452-4E2D-8734-677902942808}"/>
    <cellStyle name="Note 2 3 3 4 2 6" xfId="15970" xr:uid="{04DBDEE3-A0A3-4711-892A-EF61D451547B}"/>
    <cellStyle name="Note 2 3 3 4 2 7" xfId="17499" xr:uid="{81ECE2A6-72D1-42D1-A392-DCF1D5395DE1}"/>
    <cellStyle name="Note 2 3 3 4 2 8" xfId="18807" xr:uid="{57AAF39B-9A29-42FF-AD2B-7A7607E7CAEE}"/>
    <cellStyle name="Note 2 3 3 4 2 9" xfId="18323" xr:uid="{A0EE9D33-0140-4C0B-BC30-89186BBF0A8B}"/>
    <cellStyle name="Note 2 3 3 4 3" xfId="6309" xr:uid="{00000000-0005-0000-0000-0000370F0000}"/>
    <cellStyle name="Note 2 3 3 4 4" xfId="9950" xr:uid="{D1EAE227-36AC-416A-B5CC-3412489E5868}"/>
    <cellStyle name="Note 2 3 3 4 5" xfId="7895" xr:uid="{2DFFD892-9A9D-4E99-8F6C-525DC46FA819}"/>
    <cellStyle name="Note 2 3 3 4 6" xfId="14624" xr:uid="{1BEB3979-03E6-4456-93A1-618BBDF5CF8A}"/>
    <cellStyle name="Note 2 3 3 4 7" xfId="9009" xr:uid="{BD7BFFDE-1825-4387-B3DE-5BAED07037AF}"/>
    <cellStyle name="Note 2 3 3 4 8" xfId="15136" xr:uid="{92514E0F-99EF-4A55-8338-E98B3377FBEA}"/>
    <cellStyle name="Note 2 3 3 4 9" xfId="16987" xr:uid="{26753E95-DFB4-4B7E-9CC0-607F3B5CBD44}"/>
    <cellStyle name="Note 2 3 3 5" xfId="3896" xr:uid="{00000000-0005-0000-0000-0000390F0000}"/>
    <cellStyle name="Note 2 3 3 5 10" xfId="18194" xr:uid="{7785D8F0-B913-4296-93D3-EC31C5D1BF64}"/>
    <cellStyle name="Note 2 3 3 5 2" xfId="5532" xr:uid="{00000000-0005-0000-0000-00003A0F0000}"/>
    <cellStyle name="Note 2 3 3 5 2 2" xfId="7317" xr:uid="{00000000-0005-0000-0000-00003A0F0000}"/>
    <cellStyle name="Note 2 3 3 5 2 3" xfId="11667" xr:uid="{AE9DC49A-CC46-45FC-B484-B499E4CFEB40}"/>
    <cellStyle name="Note 2 3 3 5 2 4" xfId="13071" xr:uid="{29C032C7-3890-4D41-A864-F2BF1022A6F5}"/>
    <cellStyle name="Note 2 3 3 5 2 5" xfId="14587" xr:uid="{53B8F5E6-0194-4587-9836-AA7AED7C8A10}"/>
    <cellStyle name="Note 2 3 3 5 2 6" xfId="16085" xr:uid="{8F84BCCE-73D5-45E9-96C4-AA464DCE0B4D}"/>
    <cellStyle name="Note 2 3 3 5 2 7" xfId="17614" xr:uid="{719764A7-3FC1-4276-9C42-FE0B7ABEC3C6}"/>
    <cellStyle name="Note 2 3 3 5 2 8" xfId="18922" xr:uid="{1CA9AD1E-6F48-4BBF-9A1F-9865B77DB6B7}"/>
    <cellStyle name="Note 2 3 3 5 2 9" xfId="19936" xr:uid="{A9AB3AF0-61CC-41C9-9561-312B2D771EF9}"/>
    <cellStyle name="Note 2 3 3 5 3" xfId="6424" xr:uid="{00000000-0005-0000-0000-0000390F0000}"/>
    <cellStyle name="Note 2 3 3 5 4" xfId="10104" xr:uid="{A18606B1-45E9-4D57-83A6-B950717BE746}"/>
    <cellStyle name="Note 2 3 3 5 5" xfId="11036" xr:uid="{5725889A-3E02-487C-9D54-FCA76431070C}"/>
    <cellStyle name="Note 2 3 3 5 6" xfId="12206" xr:uid="{7C5E506E-B87F-4042-B49B-38DF9B1C7B23}"/>
    <cellStyle name="Note 2 3 3 5 7" xfId="14516" xr:uid="{66173563-63AA-43CA-AF04-81DC25C3B542}"/>
    <cellStyle name="Note 2 3 3 5 8" xfId="14485" xr:uid="{198D1635-0A66-405A-AADF-2EDEB870F779}"/>
    <cellStyle name="Note 2 3 3 5 9" xfId="13561" xr:uid="{CE1A3F31-C95D-42EB-BD4F-E9E618893CE2}"/>
    <cellStyle name="Note 2 3 3 6" xfId="5074" xr:uid="{00000000-0005-0000-0000-00003B0F0000}"/>
    <cellStyle name="Note 2 3 3 6 2" xfId="6859" xr:uid="{00000000-0005-0000-0000-00003B0F0000}"/>
    <cellStyle name="Note 2 3 3 6 3" xfId="11209" xr:uid="{8520E67A-386D-4CC2-AAB2-D0AECF526D8C}"/>
    <cellStyle name="Note 2 3 3 6 4" xfId="12613" xr:uid="{11A9451C-A548-41F8-A257-B55B1F7B9800}"/>
    <cellStyle name="Note 2 3 3 6 5" xfId="12250" xr:uid="{527AD9EC-0282-44F9-8172-A1A3FE26C6AC}"/>
    <cellStyle name="Note 2 3 3 6 6" xfId="15627" xr:uid="{B3F347CF-2C72-4F76-B21D-A9C0E66EF8C7}"/>
    <cellStyle name="Note 2 3 3 6 7" xfId="17156" xr:uid="{A79B9EFE-792F-4D20-BAD1-67168CB79E82}"/>
    <cellStyle name="Note 2 3 3 6 8" xfId="18464" xr:uid="{AAA06FFD-BA85-4E8D-B23D-D9217EAD3AE3}"/>
    <cellStyle name="Note 2 3 3 6 9" xfId="17963" xr:uid="{5B641C6D-CAA8-4EE2-B478-7FDC5E7E73A1}"/>
    <cellStyle name="Note 2 3 3 7" xfId="5967" xr:uid="{00000000-0005-0000-0000-0000280F0000}"/>
    <cellStyle name="Note 2 3 3 8" xfId="9531" xr:uid="{9BA3D212-60EB-4B08-89CE-64FB102B599D}"/>
    <cellStyle name="Note 2 3 3 9" xfId="8055" xr:uid="{51699DD6-AB37-4F0A-B8BE-EF0A5E6108ED}"/>
    <cellStyle name="Note 2 3 4" xfId="3381" xr:uid="{00000000-0005-0000-0000-00003C0F0000}"/>
    <cellStyle name="Note 2 3 4 10" xfId="12402" xr:uid="{C0FE73F7-82F0-4B9F-9121-54AF063736F9}"/>
    <cellStyle name="Note 2 3 4 11" xfId="15498" xr:uid="{B7A2BDEE-5837-4F3F-84FE-ED430B67EF8E}"/>
    <cellStyle name="Note 2 3 4 12" xfId="16517" xr:uid="{57E4FD6C-C6F4-43BF-B1D6-424AB01E6659}"/>
    <cellStyle name="Note 2 3 4 13" xfId="19610" xr:uid="{B389C8F8-B59B-45AF-86B0-83C0B2BE50C2}"/>
    <cellStyle name="Note 2 3 4 2" xfId="3658" xr:uid="{00000000-0005-0000-0000-00003D0F0000}"/>
    <cellStyle name="Note 2 3 4 2 10" xfId="16736" xr:uid="{64B1321D-3772-49B9-A286-D3AFFAF120F3}"/>
    <cellStyle name="Note 2 3 4 2 11" xfId="19266" xr:uid="{199486A6-4059-4250-A500-DD9F464C9AE3}"/>
    <cellStyle name="Note 2 3 4 2 2" xfId="4251" xr:uid="{00000000-0005-0000-0000-00003E0F0000}"/>
    <cellStyle name="Note 2 3 4 2 2 10" xfId="12150" xr:uid="{FB5D678B-F78A-4872-91EC-0F6DD8C3F8EB}"/>
    <cellStyle name="Note 2 3 4 2 2 2" xfId="5808" xr:uid="{00000000-0005-0000-0000-00003F0F0000}"/>
    <cellStyle name="Note 2 3 4 2 2 2 2" xfId="7593" xr:uid="{00000000-0005-0000-0000-00003F0F0000}"/>
    <cellStyle name="Note 2 3 4 2 2 2 3" xfId="11943" xr:uid="{33A3A986-B01E-4CEC-B03C-DBB67A36DC3D}"/>
    <cellStyle name="Note 2 3 4 2 2 2 4" xfId="13347" xr:uid="{21B3B40F-8163-409D-ADE1-DDBA0169ED13}"/>
    <cellStyle name="Note 2 3 4 2 2 2 5" xfId="14137" xr:uid="{18E05C9A-316A-4021-9132-371A84F64361}"/>
    <cellStyle name="Note 2 3 4 2 2 2 6" xfId="16361" xr:uid="{8EAD47DB-A76F-446E-B03D-72C9FF01BD48}"/>
    <cellStyle name="Note 2 3 4 2 2 2 7" xfId="17890" xr:uid="{EECEA4BE-AF20-4CF4-9E42-5F5A7D5E7C38}"/>
    <cellStyle name="Note 2 3 4 2 2 2 8" xfId="19198" xr:uid="{00FE95C2-8FB6-4AE3-8D6F-2EAF66DDA805}"/>
    <cellStyle name="Note 2 3 4 2 2 2 9" xfId="19688" xr:uid="{98734296-2E12-4C2F-B185-8EA8FF117388}"/>
    <cellStyle name="Note 2 3 4 2 2 3" xfId="6696" xr:uid="{00000000-0005-0000-0000-00003E0F0000}"/>
    <cellStyle name="Note 2 3 4 2 2 4" xfId="10443" xr:uid="{77D53D17-2A92-4E86-AE08-1F6FD42D5EC3}"/>
    <cellStyle name="Note 2 3 4 2 2 5" xfId="7699" xr:uid="{6EC40A8E-D5E3-42BB-B9EA-D5BE0E460FD6}"/>
    <cellStyle name="Note 2 3 4 2 2 6" xfId="14371" xr:uid="{684E1034-9DD2-4EAA-A031-15CA90A3169F}"/>
    <cellStyle name="Note 2 3 4 2 2 7" xfId="15034" xr:uid="{8BDBC459-B3BA-4AE6-9014-BB13A6158214}"/>
    <cellStyle name="Note 2 3 4 2 2 8" xfId="16571" xr:uid="{75BE6D2A-29F9-4A15-BA22-75A39A847CB0}"/>
    <cellStyle name="Note 2 3 4 2 2 9" xfId="18090" xr:uid="{D6D2B331-19E1-4D0B-844A-307E67FA637B}"/>
    <cellStyle name="Note 2 3 4 2 3" xfId="5343" xr:uid="{00000000-0005-0000-0000-0000400F0000}"/>
    <cellStyle name="Note 2 3 4 2 3 2" xfId="7128" xr:uid="{00000000-0005-0000-0000-0000400F0000}"/>
    <cellStyle name="Note 2 3 4 2 3 3" xfId="11478" xr:uid="{BC3CE917-5681-41F2-BFFB-38E1DB8C4700}"/>
    <cellStyle name="Note 2 3 4 2 3 4" xfId="12882" xr:uid="{F2483638-5DF8-4296-9C91-2516770D49B9}"/>
    <cellStyle name="Note 2 3 4 2 3 5" xfId="9138" xr:uid="{D76D2FE8-DDD1-4A9C-807B-A6AFA43DD527}"/>
    <cellStyle name="Note 2 3 4 2 3 6" xfId="15896" xr:uid="{78532750-CBFE-4385-B865-C5839A7B61EA}"/>
    <cellStyle name="Note 2 3 4 2 3 7" xfId="17425" xr:uid="{01F5BCA4-3A88-4713-812B-6D97A4380981}"/>
    <cellStyle name="Note 2 3 4 2 3 8" xfId="18733" xr:uid="{3C7BA94F-34E7-499F-93FC-C7434EDA8639}"/>
    <cellStyle name="Note 2 3 4 2 3 9" xfId="15458" xr:uid="{55C85EA8-CC6A-41C5-942A-0A5B2D63F15D}"/>
    <cellStyle name="Note 2 3 4 2 4" xfId="6235" xr:uid="{00000000-0005-0000-0000-00003D0F0000}"/>
    <cellStyle name="Note 2 3 4 2 5" xfId="9876" xr:uid="{740523DD-B1D6-4543-8DB7-BFF357A8BB33}"/>
    <cellStyle name="Note 2 3 4 2 6" xfId="10610" xr:uid="{7B71B2E4-0A30-4F6A-9AE3-2E3D37503B5A}"/>
    <cellStyle name="Note 2 3 4 2 7" xfId="8288" xr:uid="{ADC1D266-701C-4F0E-8EAB-183FC4B8CAC4}"/>
    <cellStyle name="Note 2 3 4 2 8" xfId="8546" xr:uid="{C20845A5-32DB-412D-BDEA-8C5EFDADB68B}"/>
    <cellStyle name="Note 2 3 4 2 9" xfId="13913" xr:uid="{5F7E0BE9-C2CE-4D04-8B14-B04BF14196D4}"/>
    <cellStyle name="Note 2 3 4 3" xfId="3809" xr:uid="{00000000-0005-0000-0000-0000410F0000}"/>
    <cellStyle name="Note 2 3 4 3 10" xfId="19360" xr:uid="{6008083F-97D7-43B1-8A9C-0CBD223D8285}"/>
    <cellStyle name="Note 2 3 4 3 2" xfId="5473" xr:uid="{00000000-0005-0000-0000-0000420F0000}"/>
    <cellStyle name="Note 2 3 4 3 2 2" xfId="7258" xr:uid="{00000000-0005-0000-0000-0000420F0000}"/>
    <cellStyle name="Note 2 3 4 3 2 3" xfId="11608" xr:uid="{49D07466-AD58-4E49-B923-5A63D7A5D9A0}"/>
    <cellStyle name="Note 2 3 4 3 2 4" xfId="13012" xr:uid="{9F808C86-3976-4797-939E-BE2BDAC3B880}"/>
    <cellStyle name="Note 2 3 4 3 2 5" xfId="10645" xr:uid="{1DDC006D-19B5-43B8-B7C3-3D425B432BC9}"/>
    <cellStyle name="Note 2 3 4 3 2 6" xfId="16026" xr:uid="{45166FA8-43C1-40A3-9EFE-4B06EDFC421D}"/>
    <cellStyle name="Note 2 3 4 3 2 7" xfId="17555" xr:uid="{395CCC20-6882-4FBE-8161-BE0B463AC4F5}"/>
    <cellStyle name="Note 2 3 4 3 2 8" xfId="18863" xr:uid="{CDB2AC59-3F67-4D8A-BEC6-546C73B01467}"/>
    <cellStyle name="Note 2 3 4 3 2 9" xfId="8647" xr:uid="{0D3FA14A-1A3A-4952-82D8-5979449F5916}"/>
    <cellStyle name="Note 2 3 4 3 3" xfId="6365" xr:uid="{00000000-0005-0000-0000-0000410F0000}"/>
    <cellStyle name="Note 2 3 4 3 4" xfId="10018" xr:uid="{D413771C-111C-4463-9BD0-416868717BD2}"/>
    <cellStyle name="Note 2 3 4 3 5" xfId="9362" xr:uid="{AC5CF811-A3A8-400A-8D03-BB4FABCFB24D}"/>
    <cellStyle name="Note 2 3 4 3 6" xfId="8283" xr:uid="{4021B78C-3311-4F0C-A3D4-CA02E0DCC10E}"/>
    <cellStyle name="Note 2 3 4 3 7" xfId="12514" xr:uid="{0B21587E-BF35-48A8-88BE-D186F39DC839}"/>
    <cellStyle name="Note 2 3 4 3 8" xfId="15403" xr:uid="{24F2A028-B18A-4474-83DA-FF35FD7217DB}"/>
    <cellStyle name="Note 2 3 4 3 9" xfId="17029" xr:uid="{BFAD9C70-FE3A-45D1-BB5F-0EFE3C259B54}"/>
    <cellStyle name="Note 2 3 4 4" xfId="3986" xr:uid="{00000000-0005-0000-0000-0000430F0000}"/>
    <cellStyle name="Note 2 3 4 4 10" xfId="8906" xr:uid="{5F5CB5A6-1B80-4EB5-8450-33AA3FE19ED7}"/>
    <cellStyle name="Note 2 3 4 4 2" xfId="5608" xr:uid="{00000000-0005-0000-0000-0000440F0000}"/>
    <cellStyle name="Note 2 3 4 4 2 2" xfId="7393" xr:uid="{00000000-0005-0000-0000-0000440F0000}"/>
    <cellStyle name="Note 2 3 4 4 2 3" xfId="11743" xr:uid="{DD337B5F-83F2-4273-8B47-BD0957572362}"/>
    <cellStyle name="Note 2 3 4 4 2 4" xfId="13147" xr:uid="{8F636B57-E89F-4DAD-BA5E-359BF773A82B}"/>
    <cellStyle name="Note 2 3 4 4 2 5" xfId="13692" xr:uid="{78FE2B10-A458-4CA2-8928-D9B5A665BE93}"/>
    <cellStyle name="Note 2 3 4 4 2 6" xfId="16161" xr:uid="{86FD164B-DDEE-4A5E-A23D-6C95A29DEA95}"/>
    <cellStyle name="Note 2 3 4 4 2 7" xfId="17690" xr:uid="{4A4B2770-9EAB-443E-B684-A3FE02363C36}"/>
    <cellStyle name="Note 2 3 4 4 2 8" xfId="18998" xr:uid="{A4B9DB1E-234C-4BFB-836A-5A2463246249}"/>
    <cellStyle name="Note 2 3 4 4 2 9" xfId="19664" xr:uid="{4BB48A97-5D7A-4B0A-B2A0-B5DB14666793}"/>
    <cellStyle name="Note 2 3 4 4 3" xfId="6498" xr:uid="{00000000-0005-0000-0000-0000430F0000}"/>
    <cellStyle name="Note 2 3 4 4 4" xfId="10192" xr:uid="{AB1FDBC3-4C34-4A8B-8FC9-5082C203B9FD}"/>
    <cellStyle name="Note 2 3 4 4 5" xfId="10756" xr:uid="{77D51750-04E4-4EC4-874E-872FB38D4298}"/>
    <cellStyle name="Note 2 3 4 4 6" xfId="12017" xr:uid="{9F2D7AC4-6F96-492B-B495-1D7CFD718269}"/>
    <cellStyle name="Note 2 3 4 4 7" xfId="13519" xr:uid="{C5C88D91-8F4E-46BE-9E6B-408EF4D8A9D3}"/>
    <cellStyle name="Note 2 3 4 4 8" xfId="14334" xr:uid="{2FBF5A72-AEE9-40EC-BE95-C79CB54C3354}"/>
    <cellStyle name="Note 2 3 4 4 9" xfId="10120" xr:uid="{E01F4F5E-440B-4892-85BE-3BE5244A9F95}"/>
    <cellStyle name="Note 2 3 4 5" xfId="5144" xr:uid="{00000000-0005-0000-0000-0000450F0000}"/>
    <cellStyle name="Note 2 3 4 5 2" xfId="6929" xr:uid="{00000000-0005-0000-0000-0000450F0000}"/>
    <cellStyle name="Note 2 3 4 5 3" xfId="11279" xr:uid="{ED1F3C81-EAA5-497D-9961-398756D6E25A}"/>
    <cellStyle name="Note 2 3 4 5 4" xfId="12683" xr:uid="{91D665C4-B258-4E62-A58C-BD10C833E638}"/>
    <cellStyle name="Note 2 3 4 5 5" xfId="14230" xr:uid="{A52EA1D3-84FF-43D3-B1DC-3BC6A9721457}"/>
    <cellStyle name="Note 2 3 4 5 6" xfId="15697" xr:uid="{66639DA0-412F-454A-A930-52EC386F464C}"/>
    <cellStyle name="Note 2 3 4 5 7" xfId="17226" xr:uid="{8BA7451F-53EE-4861-9149-19B39ECE97D5}"/>
    <cellStyle name="Note 2 3 4 5 8" xfId="18534" xr:uid="{A4C67C7D-C43F-4677-8219-D9DBB70E84F5}"/>
    <cellStyle name="Note 2 3 4 5 9" xfId="18258" xr:uid="{8FCFF8E8-ED1B-4516-9921-A6D48404C6F4}"/>
    <cellStyle name="Note 2 3 4 6" xfId="6037" xr:uid="{00000000-0005-0000-0000-00003C0F0000}"/>
    <cellStyle name="Note 2 3 4 7" xfId="9613" xr:uid="{304FD223-09E5-4679-9B09-2D533DC57DAE}"/>
    <cellStyle name="Note 2 3 4 8" xfId="7989" xr:uid="{9BB8F4D4-4CD1-49D1-BEE3-0AC7E3473CB5}"/>
    <cellStyle name="Note 2 3 4 9" xfId="10785" xr:uid="{55751FDC-B2F2-48C0-946B-84BE4DA4BE7E}"/>
    <cellStyle name="Note 2 3 5" xfId="3653" xr:uid="{00000000-0005-0000-0000-0000460F0000}"/>
    <cellStyle name="Note 2 3 5 10" xfId="16941" xr:uid="{713DE962-F914-4221-847F-96BD04914B10}"/>
    <cellStyle name="Note 2 3 5 11" xfId="19814" xr:uid="{F86CFE19-B620-4C65-A7B5-B324D3AF6065}"/>
    <cellStyle name="Note 2 3 5 2" xfId="4246" xr:uid="{00000000-0005-0000-0000-0000470F0000}"/>
    <cellStyle name="Note 2 3 5 2 10" xfId="19810" xr:uid="{737D41E3-7D0F-4463-ACDA-E524FAD6F654}"/>
    <cellStyle name="Note 2 3 5 2 2" xfId="5803" xr:uid="{00000000-0005-0000-0000-0000480F0000}"/>
    <cellStyle name="Note 2 3 5 2 2 2" xfId="7588" xr:uid="{00000000-0005-0000-0000-0000480F0000}"/>
    <cellStyle name="Note 2 3 5 2 2 3" xfId="11938" xr:uid="{6B80218F-22F3-4C83-879A-69BA190B1319}"/>
    <cellStyle name="Note 2 3 5 2 2 4" xfId="13342" xr:uid="{9DB01DAB-FB5A-4CD6-92CA-B7B1686871FE}"/>
    <cellStyle name="Note 2 3 5 2 2 5" xfId="13686" xr:uid="{FD90D22B-7FBC-4084-B708-1EBA98096746}"/>
    <cellStyle name="Note 2 3 5 2 2 6" xfId="16356" xr:uid="{2E0599FD-3EA5-438F-90F2-FEA539D6F2B9}"/>
    <cellStyle name="Note 2 3 5 2 2 7" xfId="17885" xr:uid="{41C47E2D-94C0-44DA-B3D9-4EF724457794}"/>
    <cellStyle name="Note 2 3 5 2 2 8" xfId="19193" xr:uid="{73E9F7F1-F766-431F-A057-FC56C0CFF32D}"/>
    <cellStyle name="Note 2 3 5 2 2 9" xfId="19294" xr:uid="{F8F506BF-3ED0-4024-BEF7-B476D9EB4282}"/>
    <cellStyle name="Note 2 3 5 2 3" xfId="6691" xr:uid="{00000000-0005-0000-0000-0000470F0000}"/>
    <cellStyle name="Note 2 3 5 2 4" xfId="10438" xr:uid="{7E6EB700-EDBE-4B53-972D-FF45760F1BFA}"/>
    <cellStyle name="Note 2 3 5 2 5" xfId="9331" xr:uid="{832E78D3-2AC4-42B3-9E1A-0DB61CFE8924}"/>
    <cellStyle name="Note 2 3 5 2 6" xfId="14753" xr:uid="{F1AA3BE8-4BC9-4E1D-A459-7CB646C86F5D}"/>
    <cellStyle name="Note 2 3 5 2 7" xfId="15029" xr:uid="{2081232B-4191-4EBD-A6A7-DEF3CF24402C}"/>
    <cellStyle name="Note 2 3 5 2 8" xfId="16566" xr:uid="{FECBA10A-37A0-4D0F-9883-E0B666448BD8}"/>
    <cellStyle name="Note 2 3 5 2 9" xfId="18085" xr:uid="{15AF2EFC-A217-4BAA-887F-0ED25BA9F444}"/>
    <cellStyle name="Note 2 3 5 3" xfId="5338" xr:uid="{00000000-0005-0000-0000-0000490F0000}"/>
    <cellStyle name="Note 2 3 5 3 2" xfId="7123" xr:uid="{00000000-0005-0000-0000-0000490F0000}"/>
    <cellStyle name="Note 2 3 5 3 3" xfId="11473" xr:uid="{5CFCC8F9-E336-47EA-AFF8-6F714B80A7A0}"/>
    <cellStyle name="Note 2 3 5 3 4" xfId="12877" xr:uid="{D63F7431-AC90-4275-A23A-F675464F929A}"/>
    <cellStyle name="Note 2 3 5 3 5" xfId="14067" xr:uid="{32198DEB-6E24-4A89-8061-E3A2E224CE00}"/>
    <cellStyle name="Note 2 3 5 3 6" xfId="15891" xr:uid="{D6AAFAD1-F3A4-44EC-BE6F-BE2C22CAACBC}"/>
    <cellStyle name="Note 2 3 5 3 7" xfId="17420" xr:uid="{DE2CE82B-6686-446B-BD0D-3AD8D00EB2EB}"/>
    <cellStyle name="Note 2 3 5 3 8" xfId="18728" xr:uid="{EE2C72A7-D441-4160-862C-F2D540D101EF}"/>
    <cellStyle name="Note 2 3 5 3 9" xfId="13606" xr:uid="{C44F011D-244C-47B9-BC51-EC2D3DEC063D}"/>
    <cellStyle name="Note 2 3 5 4" xfId="6230" xr:uid="{00000000-0005-0000-0000-0000460F0000}"/>
    <cellStyle name="Note 2 3 5 5" xfId="9871" xr:uid="{58E7822A-BC47-44DC-A57B-6B59B9452B6A}"/>
    <cellStyle name="Note 2 3 5 6" xfId="10846" xr:uid="{D279FEC3-28AD-4B45-98BA-BD33EAF2877E}"/>
    <cellStyle name="Note 2 3 5 7" xfId="8095" xr:uid="{AEB81299-E4A7-4DEF-A08B-9C0844C9D216}"/>
    <cellStyle name="Note 2 3 5 8" xfId="13509" xr:uid="{1F5406F8-A52C-4A11-AFA4-47552CA9C158}"/>
    <cellStyle name="Note 2 3 5 9" xfId="15181" xr:uid="{5DD3DD54-80A4-471A-8DDF-48D84AAA9A96}"/>
    <cellStyle name="Note 2 3 6" xfId="3737" xr:uid="{00000000-0005-0000-0000-00004A0F0000}"/>
    <cellStyle name="Note 2 3 6 10" xfId="19875" xr:uid="{6DE011C5-316D-4CA0-ADDD-12D858C6551B}"/>
    <cellStyle name="Note 2 3 6 2" xfId="5415" xr:uid="{00000000-0005-0000-0000-00004B0F0000}"/>
    <cellStyle name="Note 2 3 6 2 2" xfId="7200" xr:uid="{00000000-0005-0000-0000-00004B0F0000}"/>
    <cellStyle name="Note 2 3 6 2 3" xfId="11550" xr:uid="{CEF15F1E-AAD1-48C8-BD0E-3C8B278ADA9E}"/>
    <cellStyle name="Note 2 3 6 2 4" xfId="12954" xr:uid="{20E564B5-0DC4-4D68-AE26-E966C31AE910}"/>
    <cellStyle name="Note 2 3 6 2 5" xfId="12269" xr:uid="{08E4B215-4385-495C-B072-637F40C8B423}"/>
    <cellStyle name="Note 2 3 6 2 6" xfId="15968" xr:uid="{78785501-DBBB-412E-905F-830F0AF00969}"/>
    <cellStyle name="Note 2 3 6 2 7" xfId="17497" xr:uid="{C3485C39-9FCE-4440-8683-40EAC0BF1566}"/>
    <cellStyle name="Note 2 3 6 2 8" xfId="18805" xr:uid="{5E7AE0B6-33A3-4A81-A124-1CF749075498}"/>
    <cellStyle name="Note 2 3 6 2 9" xfId="8899" xr:uid="{8F9E82B4-B1DC-4A1B-AC08-233D5D8209C8}"/>
    <cellStyle name="Note 2 3 6 3" xfId="6307" xr:uid="{00000000-0005-0000-0000-00004A0F0000}"/>
    <cellStyle name="Note 2 3 6 4" xfId="9948" xr:uid="{891A0997-374B-4ED4-885B-7F22750528E0}"/>
    <cellStyle name="Note 2 3 6 5" xfId="7897" xr:uid="{388C4088-45DC-406D-8F97-E5CEC99475BE}"/>
    <cellStyle name="Note 2 3 6 6" xfId="9207" xr:uid="{9757CA46-5DA6-4445-ABFB-874FD6D9D166}"/>
    <cellStyle name="Note 2 3 6 7" xfId="9046" xr:uid="{912E1464-94B6-43AE-A738-77D4E797B321}"/>
    <cellStyle name="Note 2 3 6 8" xfId="15427" xr:uid="{004C0FC8-0314-4071-9155-382924FBEA0C}"/>
    <cellStyle name="Note 2 3 6 9" xfId="16730" xr:uid="{3F58675B-E2FB-4674-A2C9-0FD15E4D07E3}"/>
    <cellStyle name="Note 2 3 7" xfId="3894" xr:uid="{00000000-0005-0000-0000-00004C0F0000}"/>
    <cellStyle name="Note 2 3 7 10" xfId="8812" xr:uid="{5E854401-1E48-4549-8E07-EB8B7793A824}"/>
    <cellStyle name="Note 2 3 7 2" xfId="5530" xr:uid="{00000000-0005-0000-0000-00004D0F0000}"/>
    <cellStyle name="Note 2 3 7 2 2" xfId="7315" xr:uid="{00000000-0005-0000-0000-00004D0F0000}"/>
    <cellStyle name="Note 2 3 7 2 3" xfId="11665" xr:uid="{21A47A07-3288-45A0-BB6D-4FA97DD32019}"/>
    <cellStyle name="Note 2 3 7 2 4" xfId="13069" xr:uid="{2A7E89D5-C53F-4173-93EF-07F6E0BAA53D}"/>
    <cellStyle name="Note 2 3 7 2 5" xfId="8339" xr:uid="{4C20CC7C-075E-4630-907A-B478A2D2B011}"/>
    <cellStyle name="Note 2 3 7 2 6" xfId="16083" xr:uid="{6E09644E-4277-475E-A8BA-1F5407F9FCEA}"/>
    <cellStyle name="Note 2 3 7 2 7" xfId="17612" xr:uid="{C35A66F2-8AF1-45FE-BB5D-DD52FF7E041A}"/>
    <cellStyle name="Note 2 3 7 2 8" xfId="18920" xr:uid="{72A84981-9438-4172-8D6D-2766ADDEC5D0}"/>
    <cellStyle name="Note 2 3 7 2 9" xfId="7992" xr:uid="{4A566A65-7A69-4E8D-B1CF-806A85C33238}"/>
    <cellStyle name="Note 2 3 7 3" xfId="6422" xr:uid="{00000000-0005-0000-0000-00004C0F0000}"/>
    <cellStyle name="Note 2 3 7 4" xfId="10102" xr:uid="{B5C03E42-22FA-4934-AE73-A34A36DE38CD}"/>
    <cellStyle name="Note 2 3 7 5" xfId="10718" xr:uid="{793AB551-C9AA-46A6-B9F5-8A8FAD46F0DA}"/>
    <cellStyle name="Note 2 3 7 6" xfId="9118" xr:uid="{9F40854D-60BF-412A-BE0B-5E79F94F3C33}"/>
    <cellStyle name="Note 2 3 7 7" xfId="12391" xr:uid="{5D881EC9-DCDC-4CE4-8FE1-33581195EFF4}"/>
    <cellStyle name="Note 2 3 7 8" xfId="8985" xr:uid="{563FFEE7-65F2-49D5-A760-F00951F03F50}"/>
    <cellStyle name="Note 2 3 7 9" xfId="14811" xr:uid="{9EE69DC8-9A3C-4A55-8809-1EF310D0DD3A}"/>
    <cellStyle name="Note 2 3 8" xfId="3295" xr:uid="{00000000-0005-0000-0000-00004E0F0000}"/>
    <cellStyle name="Note 2 3 8 10" xfId="19931" xr:uid="{26849137-A878-4A93-93FF-7A16B492AF84}"/>
    <cellStyle name="Note 2 3 8 2" xfId="5072" xr:uid="{00000000-0005-0000-0000-00004F0F0000}"/>
    <cellStyle name="Note 2 3 8 2 2" xfId="6857" xr:uid="{00000000-0005-0000-0000-00004F0F0000}"/>
    <cellStyle name="Note 2 3 8 2 3" xfId="11207" xr:uid="{B44DA6B3-626B-4512-B2AD-57E6CA55AB06}"/>
    <cellStyle name="Note 2 3 8 2 4" xfId="12611" xr:uid="{56F1271D-BA97-4596-9A9A-68BE0207609E}"/>
    <cellStyle name="Note 2 3 8 2 5" xfId="11059" xr:uid="{5654B786-97C8-417C-B290-5AFDE54FF730}"/>
    <cellStyle name="Note 2 3 8 2 6" xfId="15625" xr:uid="{512A2BF0-8772-40A3-8B8B-C2194EBAA717}"/>
    <cellStyle name="Note 2 3 8 2 7" xfId="17154" xr:uid="{E8CE9524-46FE-45E8-A422-1B84C36F7E40}"/>
    <cellStyle name="Note 2 3 8 2 8" xfId="18462" xr:uid="{29585614-883D-4A06-B188-B9AC8A56F882}"/>
    <cellStyle name="Note 2 3 8 2 9" xfId="18180" xr:uid="{67DBF43E-1E98-45A0-9AA0-8A780CCFCC2F}"/>
    <cellStyle name="Note 2 3 8 3" xfId="5965" xr:uid="{00000000-0005-0000-0000-00004E0F0000}"/>
    <cellStyle name="Note 2 3 8 4" xfId="9529" xr:uid="{3364D0D7-6F45-448C-8622-860C09C034A5}"/>
    <cellStyle name="Note 2 3 8 5" xfId="8058" xr:uid="{E6A4BAF7-FACE-496D-AFA8-0F1A1AF8D97B}"/>
    <cellStyle name="Note 2 3 8 6" xfId="8330" xr:uid="{126A105B-516B-4102-B651-8B00729A39CB}"/>
    <cellStyle name="Note 2 3 8 7" xfId="13584" xr:uid="{565E6702-F1D1-4221-BD02-528AC6CF8325}"/>
    <cellStyle name="Note 2 3 8 8" xfId="9490" xr:uid="{2E969489-0767-4ACE-B5C8-5740274B531C}"/>
    <cellStyle name="Note 2 3 8 9" xfId="16961" xr:uid="{9334892C-3BA2-4944-BE6E-50D98E431E60}"/>
    <cellStyle name="Note 2 3 9" xfId="5024" xr:uid="{00000000-0005-0000-0000-0000500F0000}"/>
    <cellStyle name="Note 2 3 9 2" xfId="6810" xr:uid="{00000000-0005-0000-0000-0000500F0000}"/>
    <cellStyle name="Note 2 3 9 3" xfId="11160" xr:uid="{CEDBA77D-8918-4C20-974B-EB434B65960A}"/>
    <cellStyle name="Note 2 3 9 4" xfId="12564" xr:uid="{2E21FE17-1447-44AB-82D1-207AB9A004FB}"/>
    <cellStyle name="Note 2 3 9 5" xfId="13942" xr:uid="{147F6912-79C5-4227-97A1-44D69CA99F12}"/>
    <cellStyle name="Note 2 3 9 6" xfId="15577" xr:uid="{4B6EEC35-6154-49C4-B061-2B59555F6012}"/>
    <cellStyle name="Note 2 3 9 7" xfId="17106" xr:uid="{415C7DF4-078D-454D-BE76-4BD1A7F57C94}"/>
    <cellStyle name="Note 2 3 9 8" xfId="18415" xr:uid="{EABCABDA-351E-400D-A0EB-FA058213B02D}"/>
    <cellStyle name="Note 2 3 9 9" xfId="9305" xr:uid="{D54D3FED-667A-4F88-9B35-A85EE63F2824}"/>
    <cellStyle name="Note 2 4" xfId="3298" xr:uid="{00000000-0005-0000-0000-0000510F0000}"/>
    <cellStyle name="Note 2 4 10" xfId="9556" xr:uid="{4E1D1FA2-72BA-4328-88FD-36FAEA58CEEB}"/>
    <cellStyle name="Note 2 4 11" xfId="14365" xr:uid="{84D00011-D7E1-48C5-B46C-C1F2287F3F99}"/>
    <cellStyle name="Note 2 4 12" xfId="8754" xr:uid="{5A3F0140-876F-4726-88AC-4B82DECE41AF}"/>
    <cellStyle name="Note 2 4 13" xfId="17042" xr:uid="{577FA568-7B53-41B4-8B95-651643FC375D}"/>
    <cellStyle name="Note 2 4 14" xfId="14328" xr:uid="{76649955-FAA0-4DBF-832E-DFB85B3B6A00}"/>
    <cellStyle name="Note 2 4 2" xfId="3384" xr:uid="{00000000-0005-0000-0000-0000520F0000}"/>
    <cellStyle name="Note 2 4 2 10" xfId="13829" xr:uid="{960A71DD-2AAD-4F0B-854E-C4F9E1CB3A33}"/>
    <cellStyle name="Note 2 4 2 11" xfId="13681" xr:uid="{60CF3FEA-2387-45DB-A657-2042F6FD2FA5}"/>
    <cellStyle name="Note 2 4 2 12" xfId="16939" xr:uid="{4BBD58C0-D393-45EB-B8A3-20850902E679}"/>
    <cellStyle name="Note 2 4 2 13" xfId="15271" xr:uid="{D162A860-9044-41A7-80FD-AFB600255F9B}"/>
    <cellStyle name="Note 2 4 2 2" xfId="3660" xr:uid="{00000000-0005-0000-0000-0000530F0000}"/>
    <cellStyle name="Note 2 4 2 2 10" xfId="16993" xr:uid="{74FB583E-E925-4AB1-ABC5-B95B6A0839EA}"/>
    <cellStyle name="Note 2 4 2 2 11" xfId="19630" xr:uid="{786C531D-B5F2-49A7-8AB7-2F04BE4D8BFD}"/>
    <cellStyle name="Note 2 4 2 2 2" xfId="4253" xr:uid="{00000000-0005-0000-0000-0000540F0000}"/>
    <cellStyle name="Note 2 4 2 2 2 10" xfId="19680" xr:uid="{279D015B-2049-4217-8F09-F77FC7263410}"/>
    <cellStyle name="Note 2 4 2 2 2 2" xfId="5810" xr:uid="{00000000-0005-0000-0000-0000550F0000}"/>
    <cellStyle name="Note 2 4 2 2 2 2 2" xfId="7595" xr:uid="{00000000-0005-0000-0000-0000550F0000}"/>
    <cellStyle name="Note 2 4 2 2 2 2 3" xfId="11945" xr:uid="{D5508AB4-A2C3-46A9-B23B-67E0334739CE}"/>
    <cellStyle name="Note 2 4 2 2 2 2 4" xfId="13349" xr:uid="{C10632E8-94BE-4747-A486-ECC7D803DA1B}"/>
    <cellStyle name="Note 2 4 2 2 2 2 5" xfId="12211" xr:uid="{E4508A05-51BB-438A-977E-EAA511F6860E}"/>
    <cellStyle name="Note 2 4 2 2 2 2 6" xfId="16363" xr:uid="{4F491F18-F3BC-4549-A792-A879E20F0754}"/>
    <cellStyle name="Note 2 4 2 2 2 2 7" xfId="17892" xr:uid="{E6124342-6761-4E5A-B091-FC94C40D2A53}"/>
    <cellStyle name="Note 2 4 2 2 2 2 8" xfId="19200" xr:uid="{54378A7D-795F-4896-AEAE-CECFDE345E16}"/>
    <cellStyle name="Note 2 4 2 2 2 2 9" xfId="18167" xr:uid="{EB2383A4-1727-459E-9469-DC277B3DE033}"/>
    <cellStyle name="Note 2 4 2 2 2 3" xfId="6698" xr:uid="{00000000-0005-0000-0000-0000540F0000}"/>
    <cellStyle name="Note 2 4 2 2 2 4" xfId="10445" xr:uid="{B94C7ED2-0B5B-4FB0-AFF0-ABED5CA31804}"/>
    <cellStyle name="Note 2 4 2 2 2 5" xfId="7697" xr:uid="{466F5753-0252-4264-A458-0392767F789F}"/>
    <cellStyle name="Note 2 4 2 2 2 6" xfId="14743" xr:uid="{6A081AA4-7108-46A3-A2F4-CA749B8FA96E}"/>
    <cellStyle name="Note 2 4 2 2 2 7" xfId="15036" xr:uid="{E1EF46DA-7F3A-4F43-A7D4-D2467C1F042F}"/>
    <cellStyle name="Note 2 4 2 2 2 8" xfId="16573" xr:uid="{CC833EE5-A910-49F1-A87C-57B268898908}"/>
    <cellStyle name="Note 2 4 2 2 2 9" xfId="18092" xr:uid="{2F026C1D-104C-40AB-8935-4F6EF6337C11}"/>
    <cellStyle name="Note 2 4 2 2 3" xfId="5345" xr:uid="{00000000-0005-0000-0000-0000560F0000}"/>
    <cellStyle name="Note 2 4 2 2 3 2" xfId="7130" xr:uid="{00000000-0005-0000-0000-0000560F0000}"/>
    <cellStyle name="Note 2 4 2 2 3 3" xfId="11480" xr:uid="{1C541E3A-2678-4485-A674-04553CDDC3D3}"/>
    <cellStyle name="Note 2 4 2 2 3 4" xfId="12884" xr:uid="{E724A666-F907-4554-84A5-35C0CC5E4054}"/>
    <cellStyle name="Note 2 4 2 2 3 5" xfId="10128" xr:uid="{5A41EA76-01EC-46EC-BF1E-EDCE1A307433}"/>
    <cellStyle name="Note 2 4 2 2 3 6" xfId="15898" xr:uid="{1CCF4572-B407-4511-BCD8-5948002C38B0}"/>
    <cellStyle name="Note 2 4 2 2 3 7" xfId="17427" xr:uid="{5822CCBE-A5A6-4969-A471-3D40A4AEF12F}"/>
    <cellStyle name="Note 2 4 2 2 3 8" xfId="18735" xr:uid="{781AB59E-D98A-4992-B757-A97035961781}"/>
    <cellStyle name="Note 2 4 2 2 3 9" xfId="14834" xr:uid="{0FECDB98-B762-44A3-BD54-F8A555757E56}"/>
    <cellStyle name="Note 2 4 2 2 4" xfId="6237" xr:uid="{00000000-0005-0000-0000-0000530F0000}"/>
    <cellStyle name="Note 2 4 2 2 5" xfId="9878" xr:uid="{B43568FE-C70A-4C29-8EAF-F1ACDB0C1E8C}"/>
    <cellStyle name="Note 2 4 2 2 6" xfId="9802" xr:uid="{BEAC1D69-8E88-46A6-A743-30ADC68047EA}"/>
    <cellStyle name="Note 2 4 2 2 7" xfId="9860" xr:uid="{0197AFF7-0706-4B49-8CD6-933D3086527E}"/>
    <cellStyle name="Note 2 4 2 2 8" xfId="13992" xr:uid="{C2B127F5-3F87-4140-9BB1-49A3035870A7}"/>
    <cellStyle name="Note 2 4 2 2 9" xfId="15278" xr:uid="{94855F29-E2EE-4EEC-8886-2C4E500883D5}"/>
    <cellStyle name="Note 2 4 2 3" xfId="3812" xr:uid="{00000000-0005-0000-0000-0000570F0000}"/>
    <cellStyle name="Note 2 4 2 3 10" xfId="12187" xr:uid="{D6B02C75-D9BE-41B9-90F3-3277E599AE0C}"/>
    <cellStyle name="Note 2 4 2 3 2" xfId="5476" xr:uid="{00000000-0005-0000-0000-0000580F0000}"/>
    <cellStyle name="Note 2 4 2 3 2 2" xfId="7261" xr:uid="{00000000-0005-0000-0000-0000580F0000}"/>
    <cellStyle name="Note 2 4 2 3 2 3" xfId="11611" xr:uid="{FD1140C6-6D9F-467B-9E2A-88FFDFF3C8BA}"/>
    <cellStyle name="Note 2 4 2 3 2 4" xfId="13015" xr:uid="{FEAFBDC3-2427-4DEC-AB2C-D96D39A58947}"/>
    <cellStyle name="Note 2 4 2 3 2 5" xfId="11040" xr:uid="{CC687978-4439-4F52-8EF6-3C4DBB236599}"/>
    <cellStyle name="Note 2 4 2 3 2 6" xfId="16029" xr:uid="{D3E8D773-26C0-43ED-BADF-D5271DEC597B}"/>
    <cellStyle name="Note 2 4 2 3 2 7" xfId="17558" xr:uid="{003DE67A-4CAA-4EC9-9A46-47F1BDA0ECD4}"/>
    <cellStyle name="Note 2 4 2 3 2 8" xfId="18866" xr:uid="{2E86A21D-2A93-4A5C-8F58-BFD797632D90}"/>
    <cellStyle name="Note 2 4 2 3 2 9" xfId="19494" xr:uid="{A76BAFF5-0958-4572-90BC-7666A3FDEA73}"/>
    <cellStyle name="Note 2 4 2 3 3" xfId="6368" xr:uid="{00000000-0005-0000-0000-0000570F0000}"/>
    <cellStyle name="Note 2 4 2 3 4" xfId="10021" xr:uid="{FECA6AB6-B3DF-4C02-9E43-929C3D84FB53}"/>
    <cellStyle name="Note 2 4 2 3 5" xfId="9359" xr:uid="{29733659-2A35-4125-AE19-09BEDFB4512D}"/>
    <cellStyle name="Note 2 4 2 3 6" xfId="14386" xr:uid="{48F7D782-EE1D-400D-93D7-F45CDC6FC488}"/>
    <cellStyle name="Note 2 4 2 3 7" xfId="12123" xr:uid="{93554449-3894-4A9C-A1E5-42CD179D511B}"/>
    <cellStyle name="Note 2 4 2 3 8" xfId="15483" xr:uid="{25398233-73CD-4E5A-BD45-1CED1DB06E95}"/>
    <cellStyle name="Note 2 4 2 3 9" xfId="16501" xr:uid="{5E596BF4-625F-4433-8E69-B0B1F5CD0215}"/>
    <cellStyle name="Note 2 4 2 4" xfId="3989" xr:uid="{00000000-0005-0000-0000-0000590F0000}"/>
    <cellStyle name="Note 2 4 2 4 10" xfId="16985" xr:uid="{7B84CEC5-8052-446F-BC2F-41FC8806655A}"/>
    <cellStyle name="Note 2 4 2 4 2" xfId="5611" xr:uid="{00000000-0005-0000-0000-00005A0F0000}"/>
    <cellStyle name="Note 2 4 2 4 2 2" xfId="7396" xr:uid="{00000000-0005-0000-0000-00005A0F0000}"/>
    <cellStyle name="Note 2 4 2 4 2 3" xfId="11746" xr:uid="{EC1D7CE1-5679-402A-8E24-8318FB3E9761}"/>
    <cellStyle name="Note 2 4 2 4 2 4" xfId="13150" xr:uid="{074CADBF-373E-417D-AAE3-686762584375}"/>
    <cellStyle name="Note 2 4 2 4 2 5" xfId="10510" xr:uid="{9F252EC7-8F71-4DD0-A7A3-E726A8BFCAFC}"/>
    <cellStyle name="Note 2 4 2 4 2 6" xfId="16164" xr:uid="{9AFD9D71-4651-45FC-83A5-694D3314370D}"/>
    <cellStyle name="Note 2 4 2 4 2 7" xfId="17693" xr:uid="{4353CDAE-1238-41E1-8730-E9F0A08FBAD7}"/>
    <cellStyle name="Note 2 4 2 4 2 8" xfId="19001" xr:uid="{9834C38A-2B08-4EE0-9720-97E47AD3CC1B}"/>
    <cellStyle name="Note 2 4 2 4 2 9" xfId="19766" xr:uid="{1A9D28BE-3C1F-4084-9EE0-5B7847F920FB}"/>
    <cellStyle name="Note 2 4 2 4 3" xfId="6501" xr:uid="{00000000-0005-0000-0000-0000590F0000}"/>
    <cellStyle name="Note 2 4 2 4 4" xfId="10195" xr:uid="{A4140B1A-0B0D-4ADE-96D4-DCFE2264F501}"/>
    <cellStyle name="Note 2 4 2 4 5" xfId="10873" xr:uid="{7D1017F9-C1A0-47D9-A6AA-532BE37E657D}"/>
    <cellStyle name="Note 2 4 2 4 6" xfId="9806" xr:uid="{C3AFE2FF-EFAB-4F26-8A28-67531FBA9879}"/>
    <cellStyle name="Note 2 4 2 4 7" xfId="13778" xr:uid="{9C402218-9350-483C-A89F-7B3372E5F184}"/>
    <cellStyle name="Note 2 4 2 4 8" xfId="14899" xr:uid="{FF88A076-2E65-45E1-81AB-8223F698A712}"/>
    <cellStyle name="Note 2 4 2 4 9" xfId="14226" xr:uid="{489F748C-BFBF-48F3-84DE-8DF787FB4BF4}"/>
    <cellStyle name="Note 2 4 2 5" xfId="5147" xr:uid="{00000000-0005-0000-0000-00005B0F0000}"/>
    <cellStyle name="Note 2 4 2 5 2" xfId="6932" xr:uid="{00000000-0005-0000-0000-00005B0F0000}"/>
    <cellStyle name="Note 2 4 2 5 3" xfId="11282" xr:uid="{F203FF1E-2DC9-483E-A045-EDB24ED370D2}"/>
    <cellStyle name="Note 2 4 2 5 4" xfId="12686" xr:uid="{7AF61F69-D9E4-4EAA-9C37-75ADAF9E11D5}"/>
    <cellStyle name="Note 2 4 2 5 5" xfId="10631" xr:uid="{F8DB1461-2F72-4836-B538-31315507C009}"/>
    <cellStyle name="Note 2 4 2 5 6" xfId="15700" xr:uid="{5E7E5ED3-0DAC-4156-A4DD-F5DAA064E2F3}"/>
    <cellStyle name="Note 2 4 2 5 7" xfId="17229" xr:uid="{B85AA7EC-130E-4E06-B9DC-304EBB2049C6}"/>
    <cellStyle name="Note 2 4 2 5 8" xfId="18537" xr:uid="{D73D9FA3-B8F5-4338-AB9B-8A1401869FC3}"/>
    <cellStyle name="Note 2 4 2 5 9" xfId="18161" xr:uid="{26F501C9-236F-4E44-A528-98ABDDBF77BD}"/>
    <cellStyle name="Note 2 4 2 6" xfId="6040" xr:uid="{00000000-0005-0000-0000-0000520F0000}"/>
    <cellStyle name="Note 2 4 2 7" xfId="9616" xr:uid="{366C62FB-6AFD-4C70-A530-724594CAD2DF}"/>
    <cellStyle name="Note 2 4 2 8" xfId="7986" xr:uid="{B18B8568-7E08-4159-988A-71269A9902ED}"/>
    <cellStyle name="Note 2 4 2 9" xfId="7760" xr:uid="{AC036594-9392-4191-93DC-2D50885FA3B5}"/>
    <cellStyle name="Note 2 4 3" xfId="3659" xr:uid="{00000000-0005-0000-0000-00005C0F0000}"/>
    <cellStyle name="Note 2 4 3 10" xfId="8983" xr:uid="{77FDFA97-1A6D-44D7-A84E-BC1B99F9E97E}"/>
    <cellStyle name="Note 2 4 3 11" xfId="16825" xr:uid="{02F3E4AE-35C5-4C94-977F-C27D5E0F29E4}"/>
    <cellStyle name="Note 2 4 3 2" xfId="4252" xr:uid="{00000000-0005-0000-0000-00005D0F0000}"/>
    <cellStyle name="Note 2 4 3 2 10" xfId="16520" xr:uid="{40733A97-6FB1-4C29-AC57-EB75D275C69A}"/>
    <cellStyle name="Note 2 4 3 2 2" xfId="5809" xr:uid="{00000000-0005-0000-0000-00005E0F0000}"/>
    <cellStyle name="Note 2 4 3 2 2 2" xfId="7594" xr:uid="{00000000-0005-0000-0000-00005E0F0000}"/>
    <cellStyle name="Note 2 4 3 2 2 3" xfId="11944" xr:uid="{F3B090EB-FA73-4CDE-B5D6-D2F89D73CC9B}"/>
    <cellStyle name="Note 2 4 3 2 2 4" xfId="13348" xr:uid="{DCE67CBA-EEE1-47DC-9BE8-39EA322371DF}"/>
    <cellStyle name="Note 2 4 3 2 2 5" xfId="13953" xr:uid="{5D3702B3-9F06-4B1F-B20F-2C0FDEA56472}"/>
    <cellStyle name="Note 2 4 3 2 2 6" xfId="16362" xr:uid="{65EB3C1B-8295-4041-9EC5-031DE744B468}"/>
    <cellStyle name="Note 2 4 3 2 2 7" xfId="17891" xr:uid="{4B863BE5-221D-4BBD-A138-C7CA20BEAF47}"/>
    <cellStyle name="Note 2 4 3 2 2 8" xfId="19199" xr:uid="{42D688EF-F9E8-48C3-BF89-A9CE588F0384}"/>
    <cellStyle name="Note 2 4 3 2 2 9" xfId="17014" xr:uid="{C6FB06A7-A7A3-45D1-A690-2D74A204A37A}"/>
    <cellStyle name="Note 2 4 3 2 3" xfId="6697" xr:uid="{00000000-0005-0000-0000-00005D0F0000}"/>
    <cellStyle name="Note 2 4 3 2 4" xfId="10444" xr:uid="{D8FE0F81-DD07-468F-8404-40FA8A3256CB}"/>
    <cellStyle name="Note 2 4 3 2 5" xfId="7698" xr:uid="{D725D501-CF63-4BE7-807D-3A72EB95F277}"/>
    <cellStyle name="Note 2 4 3 2 6" xfId="12331" xr:uid="{FEE1C57D-F89B-4DC7-A381-8139A1AD06D1}"/>
    <cellStyle name="Note 2 4 3 2 7" xfId="15035" xr:uid="{609C8A5A-DE68-4D16-9FCB-B20AAAD32F77}"/>
    <cellStyle name="Note 2 4 3 2 8" xfId="16572" xr:uid="{08CA8BB7-52D6-4A45-958C-A90A7C10E2D1}"/>
    <cellStyle name="Note 2 4 3 2 9" xfId="18091" xr:uid="{7F214DFB-7018-4D8F-A61A-506CA1B32205}"/>
    <cellStyle name="Note 2 4 3 3" xfId="5344" xr:uid="{00000000-0005-0000-0000-00005F0F0000}"/>
    <cellStyle name="Note 2 4 3 3 2" xfId="7129" xr:uid="{00000000-0005-0000-0000-00005F0F0000}"/>
    <cellStyle name="Note 2 4 3 3 3" xfId="11479" xr:uid="{58C22F62-E791-40F9-A52A-456A7430CA23}"/>
    <cellStyle name="Note 2 4 3 3 4" xfId="12883" xr:uid="{D7894859-88BE-43EE-8E57-96E39FAD06F8}"/>
    <cellStyle name="Note 2 4 3 3 5" xfId="14027" xr:uid="{0CF8D42D-0954-4235-B103-00BA4ADFF33E}"/>
    <cellStyle name="Note 2 4 3 3 6" xfId="15897" xr:uid="{B23B69F7-88E4-4FDB-B94D-1EDEA31D8957}"/>
    <cellStyle name="Note 2 4 3 3 7" xfId="17426" xr:uid="{F231B0A2-AFEF-478A-809A-9DC3C00AD4BB}"/>
    <cellStyle name="Note 2 4 3 3 8" xfId="18734" xr:uid="{2DD196D2-DCE2-44D1-A815-7FB5107766C3}"/>
    <cellStyle name="Note 2 4 3 3 9" xfId="8903" xr:uid="{480426CC-49CF-4CA7-9C8E-18D6FB19E640}"/>
    <cellStyle name="Note 2 4 3 4" xfId="6236" xr:uid="{00000000-0005-0000-0000-00005C0F0000}"/>
    <cellStyle name="Note 2 4 3 5" xfId="9877" xr:uid="{B2FE9E86-9248-4ECB-AE9F-DB89BCEAAB4C}"/>
    <cellStyle name="Note 2 4 3 6" xfId="9998" xr:uid="{5A6A8574-E6E0-42D2-8669-2B109AA0C2A7}"/>
    <cellStyle name="Note 2 4 3 7" xfId="8112" xr:uid="{D145C6C1-8C2A-4468-9422-15659D47DC32}"/>
    <cellStyle name="Note 2 4 3 8" xfId="14738" xr:uid="{8FC8DE81-A433-4A4E-94D0-9946751DD0A5}"/>
    <cellStyle name="Note 2 4 3 9" xfId="15425" xr:uid="{32D6063D-B94A-4C18-86F4-E744F8AEF668}"/>
    <cellStyle name="Note 2 4 4" xfId="3740" xr:uid="{00000000-0005-0000-0000-0000600F0000}"/>
    <cellStyle name="Note 2 4 4 10" xfId="19993" xr:uid="{676A247B-FC87-4DDA-80D8-4A0557D054FB}"/>
    <cellStyle name="Note 2 4 4 2" xfId="5418" xr:uid="{00000000-0005-0000-0000-0000610F0000}"/>
    <cellStyle name="Note 2 4 4 2 2" xfId="7203" xr:uid="{00000000-0005-0000-0000-0000610F0000}"/>
    <cellStyle name="Note 2 4 4 2 3" xfId="11553" xr:uid="{E534CC2B-E4EA-48D8-92FE-3BDA5458B318}"/>
    <cellStyle name="Note 2 4 4 2 4" xfId="12957" xr:uid="{F9B44EF8-4318-4976-A235-E5A594B4FC5C}"/>
    <cellStyle name="Note 2 4 4 2 5" xfId="14085" xr:uid="{C7456DF3-D2B2-42C9-9011-F4FC0780497F}"/>
    <cellStyle name="Note 2 4 4 2 6" xfId="15971" xr:uid="{0E62FF33-5351-407C-B0D7-603B0B059810}"/>
    <cellStyle name="Note 2 4 4 2 7" xfId="17500" xr:uid="{8D86A3DA-A207-41E5-87DD-1778EA55A623}"/>
    <cellStyle name="Note 2 4 4 2 8" xfId="18808" xr:uid="{5084EC7B-4419-4709-8E55-36CBF159852E}"/>
    <cellStyle name="Note 2 4 4 2 9" xfId="19907" xr:uid="{F0A0D69B-FB52-4C38-A16F-07A5533DB119}"/>
    <cellStyle name="Note 2 4 4 3" xfId="6310" xr:uid="{00000000-0005-0000-0000-0000600F0000}"/>
    <cellStyle name="Note 2 4 4 4" xfId="9951" xr:uid="{2D5D0108-F050-4D4F-B6A9-144A4AC2C6FA}"/>
    <cellStyle name="Note 2 4 4 5" xfId="7894" xr:uid="{7B89CFA0-B84B-485F-A4DB-16F8AD4703E3}"/>
    <cellStyle name="Note 2 4 4 6" xfId="14002" xr:uid="{6A11966F-BC4A-4FE2-B19F-8E3A9CF409C8}"/>
    <cellStyle name="Note 2 4 4 7" xfId="8274" xr:uid="{091EFBAB-8585-498D-A00D-1B40D48DD458}"/>
    <cellStyle name="Note 2 4 4 8" xfId="15507" xr:uid="{49F61952-0E48-4371-9951-919C237AFF0D}"/>
    <cellStyle name="Note 2 4 4 9" xfId="16842" xr:uid="{993DF1F9-D2A8-46AD-AD45-7C08BB670A06}"/>
    <cellStyle name="Note 2 4 5" xfId="3897" xr:uid="{00000000-0005-0000-0000-0000620F0000}"/>
    <cellStyle name="Note 2 4 5 10" xfId="8109" xr:uid="{0564DEEC-73DC-46C3-B10F-0D9F59438C1F}"/>
    <cellStyle name="Note 2 4 5 2" xfId="5533" xr:uid="{00000000-0005-0000-0000-0000630F0000}"/>
    <cellStyle name="Note 2 4 5 2 2" xfId="7318" xr:uid="{00000000-0005-0000-0000-0000630F0000}"/>
    <cellStyle name="Note 2 4 5 2 3" xfId="11668" xr:uid="{31044D78-07B8-48F9-8DF9-8248BD7AFF49}"/>
    <cellStyle name="Note 2 4 5 2 4" xfId="13072" xr:uid="{332B294C-59F6-4748-A3E8-1DD43A3C74C3}"/>
    <cellStyle name="Note 2 4 5 2 5" xfId="10498" xr:uid="{6183531F-B280-4186-8F5D-4A7F514E5552}"/>
    <cellStyle name="Note 2 4 5 2 6" xfId="16086" xr:uid="{5D92B947-366C-4BF5-AA2E-FA6E4548DAD6}"/>
    <cellStyle name="Note 2 4 5 2 7" xfId="17615" xr:uid="{2A681B8A-DAFF-4A49-944C-E2E0B2622521}"/>
    <cellStyle name="Note 2 4 5 2 8" xfId="18923" xr:uid="{E155A7C7-6AA4-416C-AB42-D0E5BA7AB147}"/>
    <cellStyle name="Note 2 4 5 2 9" xfId="8872" xr:uid="{77AA6FF5-C398-4C33-B62B-7681760FD1B6}"/>
    <cellStyle name="Note 2 4 5 3" xfId="6425" xr:uid="{00000000-0005-0000-0000-0000620F0000}"/>
    <cellStyle name="Note 2 4 5 4" xfId="10105" xr:uid="{7D844FE0-E9D5-4A65-8A41-A02CD9BE6634}"/>
    <cellStyle name="Note 2 4 5 5" xfId="10836" xr:uid="{A4C1C86E-7D46-490D-B20F-ADC159340C5E}"/>
    <cellStyle name="Note 2 4 5 6" xfId="14559" xr:uid="{267A744C-4160-4109-B699-14A7F01E7337}"/>
    <cellStyle name="Note 2 4 5 7" xfId="10038" xr:uid="{A48A9285-9DD4-4BC6-BBD5-C1AC49F345D1}"/>
    <cellStyle name="Note 2 4 5 8" xfId="14795" xr:uid="{7A4A4961-A3C7-486D-B864-A51C176A5514}"/>
    <cellStyle name="Note 2 4 5 9" xfId="12349" xr:uid="{30A92606-19F0-4D18-B8E2-0DF09920F781}"/>
    <cellStyle name="Note 2 4 6" xfId="5075" xr:uid="{00000000-0005-0000-0000-0000640F0000}"/>
    <cellStyle name="Note 2 4 6 2" xfId="6860" xr:uid="{00000000-0005-0000-0000-0000640F0000}"/>
    <cellStyle name="Note 2 4 6 3" xfId="11210" xr:uid="{A51E29D8-E1DC-42D5-84DB-4CA9B7083416}"/>
    <cellStyle name="Note 2 4 6 4" xfId="12614" xr:uid="{03DFEF4B-981D-4BC2-A59C-DBFF693F4E75}"/>
    <cellStyle name="Note 2 4 6 5" xfId="10476" xr:uid="{329128F4-9350-4217-9AB2-15714D4873BA}"/>
    <cellStyle name="Note 2 4 6 6" xfId="15628" xr:uid="{541CADD8-8694-4B15-936B-FAE7BCCEDBF9}"/>
    <cellStyle name="Note 2 4 6 7" xfId="17157" xr:uid="{8C32761D-12D7-45D5-91EF-91C7FF140ED3}"/>
    <cellStyle name="Note 2 4 6 8" xfId="18465" xr:uid="{74B63551-1788-4B15-B9ED-2E8F77FC35DB}"/>
    <cellStyle name="Note 2 4 6 9" xfId="19717" xr:uid="{9AA86A99-BD7E-494E-9068-C4C2A52C2A54}"/>
    <cellStyle name="Note 2 4 7" xfId="5968" xr:uid="{00000000-0005-0000-0000-0000510F0000}"/>
    <cellStyle name="Note 2 4 8" xfId="9532" xr:uid="{6B5D873C-CF9E-4F0D-8E01-5DE782EBF938}"/>
    <cellStyle name="Note 2 4 9" xfId="9393" xr:uid="{03D82169-C065-4140-9CE1-4282DDAC9738}"/>
    <cellStyle name="Note 2 5" xfId="3299" xr:uid="{00000000-0005-0000-0000-0000650F0000}"/>
    <cellStyle name="Note 2 5 10" xfId="11099" xr:uid="{66244E96-CA54-475C-BB44-A6DADC1C7B50}"/>
    <cellStyle name="Note 2 5 11" xfId="14097" xr:uid="{24F6D201-58CB-4314-8A3A-5869A52ECE58}"/>
    <cellStyle name="Note 2 5 12" xfId="15245" xr:uid="{997C0EDB-7838-4052-B19E-7D5804075FD5}"/>
    <cellStyle name="Note 2 5 13" xfId="16903" xr:uid="{0D61FAC7-3BF7-4769-89E2-2DDAA4EE1F51}"/>
    <cellStyle name="Note 2 5 14" xfId="14269" xr:uid="{C595F034-8763-4B84-9FE6-5E09444BE13F}"/>
    <cellStyle name="Note 2 5 2" xfId="3385" xr:uid="{00000000-0005-0000-0000-0000660F0000}"/>
    <cellStyle name="Note 2 5 2 10" xfId="8118" xr:uid="{A718CA40-51E7-490D-880F-6D7C85BDCE7D}"/>
    <cellStyle name="Note 2 5 2 11" xfId="15469" xr:uid="{E69F1E22-8329-4B60-B677-5F4EDF6B94DB}"/>
    <cellStyle name="Note 2 5 2 12" xfId="16794" xr:uid="{B047A1F9-6A8F-4D83-8726-17139C16350D}"/>
    <cellStyle name="Note 2 5 2 13" xfId="19417" xr:uid="{B2537899-2D77-40F4-B810-04679A57499A}"/>
    <cellStyle name="Note 2 5 2 2" xfId="3662" xr:uid="{00000000-0005-0000-0000-0000670F0000}"/>
    <cellStyle name="Note 2 5 2 2 10" xfId="16710" xr:uid="{79281258-2F08-4A7D-9FA9-8A3350620228}"/>
    <cellStyle name="Note 2 5 2 2 11" xfId="19632" xr:uid="{4AE074DE-83BD-45A5-B2D0-A2B5A0609825}"/>
    <cellStyle name="Note 2 5 2 2 2" xfId="4255" xr:uid="{00000000-0005-0000-0000-0000680F0000}"/>
    <cellStyle name="Note 2 5 2 2 2 10" xfId="19602" xr:uid="{AE387F29-F28F-4F02-9C58-776F018C476E}"/>
    <cellStyle name="Note 2 5 2 2 2 2" xfId="5812" xr:uid="{00000000-0005-0000-0000-0000690F0000}"/>
    <cellStyle name="Note 2 5 2 2 2 2 2" xfId="7597" xr:uid="{00000000-0005-0000-0000-0000690F0000}"/>
    <cellStyle name="Note 2 5 2 2 2 2 3" xfId="11947" xr:uid="{35D72D09-0648-4733-A79D-8B1901BDC054}"/>
    <cellStyle name="Note 2 5 2 2 2 2 4" xfId="13351" xr:uid="{05DD569E-2FFB-4547-B470-D2B845D8D6EA}"/>
    <cellStyle name="Note 2 5 2 2 2 2 5" xfId="13529" xr:uid="{A6FE42A0-366A-4763-B3F4-2893C5097A3F}"/>
    <cellStyle name="Note 2 5 2 2 2 2 6" xfId="16365" xr:uid="{24DC2373-67B1-48F6-872B-DDDAB82E1572}"/>
    <cellStyle name="Note 2 5 2 2 2 2 7" xfId="17894" xr:uid="{0EF857B2-ED75-4491-9315-58C796F9367B}"/>
    <cellStyle name="Note 2 5 2 2 2 2 8" xfId="19202" xr:uid="{425280AD-22B2-4249-859D-BE7DCF9A759D}"/>
    <cellStyle name="Note 2 5 2 2 2 2 9" xfId="8857" xr:uid="{CBFE1232-2CC9-4195-89C0-1F6ABFB43044}"/>
    <cellStyle name="Note 2 5 2 2 2 3" xfId="6700" xr:uid="{00000000-0005-0000-0000-0000680F0000}"/>
    <cellStyle name="Note 2 5 2 2 2 4" xfId="10447" xr:uid="{40D6F0CF-5AB3-45B8-B532-CA15DA699DD3}"/>
    <cellStyle name="Note 2 5 2 2 2 5" xfId="7695" xr:uid="{798FE76B-0D66-4F27-9DF1-53B82A6B5601}"/>
    <cellStyle name="Note 2 5 2 2 2 6" xfId="13514" xr:uid="{6200340C-FBB4-4DC7-AF5D-5FF09357035B}"/>
    <cellStyle name="Note 2 5 2 2 2 7" xfId="15038" xr:uid="{268A59AA-215B-4EB1-B582-2AFDB2C963F1}"/>
    <cellStyle name="Note 2 5 2 2 2 8" xfId="16575" xr:uid="{E70C7076-5B5B-477F-8E6A-5CFE947AB403}"/>
    <cellStyle name="Note 2 5 2 2 2 9" xfId="18094" xr:uid="{DBE5B63A-B91E-4E07-9D7D-A15DE4F94DE4}"/>
    <cellStyle name="Note 2 5 2 2 3" xfId="5347" xr:uid="{00000000-0005-0000-0000-00006A0F0000}"/>
    <cellStyle name="Note 2 5 2 2 3 2" xfId="7132" xr:uid="{00000000-0005-0000-0000-00006A0F0000}"/>
    <cellStyle name="Note 2 5 2 2 3 3" xfId="11482" xr:uid="{7B24CD44-A40E-45F7-8309-D54ACB673369}"/>
    <cellStyle name="Note 2 5 2 2 3 4" xfId="12886" xr:uid="{36D0EA5F-426A-4407-9F70-1F0DDB45450C}"/>
    <cellStyle name="Note 2 5 2 2 3 5" xfId="7772" xr:uid="{B781FBA2-3101-43D3-A046-A220775FF583}"/>
    <cellStyle name="Note 2 5 2 2 3 6" xfId="15900" xr:uid="{439DADB4-64E2-4150-B728-E6938F6D0208}"/>
    <cellStyle name="Note 2 5 2 2 3 7" xfId="17429" xr:uid="{86AC36C8-18DA-451F-8DB8-3EE4D0871B57}"/>
    <cellStyle name="Note 2 5 2 2 3 8" xfId="18737" xr:uid="{D491379B-C81C-4D02-97FC-AF941EEA2065}"/>
    <cellStyle name="Note 2 5 2 2 3 9" xfId="19460" xr:uid="{3410CB63-5287-4AF3-A756-8BD2AB08AADE}"/>
    <cellStyle name="Note 2 5 2 2 4" xfId="6239" xr:uid="{00000000-0005-0000-0000-0000670F0000}"/>
    <cellStyle name="Note 2 5 2 2 5" xfId="9880" xr:uid="{AD21EC01-A24A-459B-B0F6-27215428106B}"/>
    <cellStyle name="Note 2 5 2 2 6" xfId="10767" xr:uid="{9443949C-C1AD-4CA1-A37D-C7FD8F55216E}"/>
    <cellStyle name="Note 2 5 2 2 7" xfId="8490" xr:uid="{739B8FF3-9431-4DF4-8D50-88D4874C652C}"/>
    <cellStyle name="Note 2 5 2 2 8" xfId="9551" xr:uid="{ECB18313-12A1-4D5F-84BD-4FD7DA72A39B}"/>
    <cellStyle name="Note 2 5 2 2 9" xfId="15504" xr:uid="{EE1985A2-282D-4ED5-85EA-E1596DC33B18}"/>
    <cellStyle name="Note 2 5 2 3" xfId="3813" xr:uid="{00000000-0005-0000-0000-00006B0F0000}"/>
    <cellStyle name="Note 2 5 2 3 10" xfId="18301" xr:uid="{271726C5-773C-482A-82EE-DB2CACF02C85}"/>
    <cellStyle name="Note 2 5 2 3 2" xfId="5477" xr:uid="{00000000-0005-0000-0000-00006C0F0000}"/>
    <cellStyle name="Note 2 5 2 3 2 2" xfId="7262" xr:uid="{00000000-0005-0000-0000-00006C0F0000}"/>
    <cellStyle name="Note 2 5 2 3 2 3" xfId="11612" xr:uid="{B2577F7F-03B5-47E9-8A29-A2563B1DEF8E}"/>
    <cellStyle name="Note 2 5 2 3 2 4" xfId="13016" xr:uid="{459FF5CA-3B74-46B4-8608-30E6B4DDB4D1}"/>
    <cellStyle name="Note 2 5 2 3 2 5" xfId="13640" xr:uid="{70BAC400-BC22-4BAC-B80A-0F6145E09BB4}"/>
    <cellStyle name="Note 2 5 2 3 2 6" xfId="16030" xr:uid="{4A1E50D4-164F-4CE1-9391-B0C5625D814A}"/>
    <cellStyle name="Note 2 5 2 3 2 7" xfId="17559" xr:uid="{FB73C641-8E0D-42B0-9504-B3E0E7975E41}"/>
    <cellStyle name="Note 2 5 2 3 2 8" xfId="18867" xr:uid="{E9F6B509-0737-477F-B0FD-1B939EC0621B}"/>
    <cellStyle name="Note 2 5 2 3 2 9" xfId="19345" xr:uid="{799BCA49-FFF8-46F4-A39C-63D48189CE66}"/>
    <cellStyle name="Note 2 5 2 3 3" xfId="6369" xr:uid="{00000000-0005-0000-0000-00006B0F0000}"/>
    <cellStyle name="Note 2 5 2 3 4" xfId="10022" xr:uid="{05533DEF-FAAB-46E7-84B2-D0CB985A8C85}"/>
    <cellStyle name="Note 2 5 2 3 5" xfId="9358" xr:uid="{DA3BFA11-C2F4-47EC-BC7C-AC9A89E9C3AD}"/>
    <cellStyle name="Note 2 5 2 3 6" xfId="14110" xr:uid="{B82B9847-E071-4F4D-A730-49CF61ABC8C7}"/>
    <cellStyle name="Note 2 5 2 3 7" xfId="12019" xr:uid="{FCEBA44B-960F-4D48-A243-5B0E04FE68C7}"/>
    <cellStyle name="Note 2 5 2 3 8" xfId="15338" xr:uid="{BC8F8F77-2F95-4B86-BAF7-A1F1A5E0556F}"/>
    <cellStyle name="Note 2 5 2 3 9" xfId="8731" xr:uid="{128B14AD-225D-4A98-8968-AD92D27D6C45}"/>
    <cellStyle name="Note 2 5 2 4" xfId="3990" xr:uid="{00000000-0005-0000-0000-00006D0F0000}"/>
    <cellStyle name="Note 2 5 2 4 10" xfId="11014" xr:uid="{072BEAD8-C290-4867-BF79-85DE20774AFF}"/>
    <cellStyle name="Note 2 5 2 4 2" xfId="5612" xr:uid="{00000000-0005-0000-0000-00006E0F0000}"/>
    <cellStyle name="Note 2 5 2 4 2 2" xfId="7397" xr:uid="{00000000-0005-0000-0000-00006E0F0000}"/>
    <cellStyle name="Note 2 5 2 4 2 3" xfId="11747" xr:uid="{123D73E1-BCEC-4C41-9CAD-7E162404B470}"/>
    <cellStyle name="Note 2 5 2 4 2 4" xfId="13151" xr:uid="{04AFCB18-EFCA-4566-8C0E-2897B5778218}"/>
    <cellStyle name="Note 2 5 2 4 2 5" xfId="7940" xr:uid="{1AA7A699-E2EA-4D16-A56A-821994AA5B3B}"/>
    <cellStyle name="Note 2 5 2 4 2 6" xfId="16165" xr:uid="{03CEBC1D-DDC1-434F-9CE9-7ABB981773A6}"/>
    <cellStyle name="Note 2 5 2 4 2 7" xfId="17694" xr:uid="{241B64DC-D6CB-4B93-BF7F-6BAD59F796F0}"/>
    <cellStyle name="Note 2 5 2 4 2 8" xfId="19002" xr:uid="{E8C62AE4-88CA-4C5A-B1C8-BAB251182115}"/>
    <cellStyle name="Note 2 5 2 4 2 9" xfId="19781" xr:uid="{D8269D66-3DF9-48A4-B18F-A7673219F741}"/>
    <cellStyle name="Note 2 5 2 4 3" xfId="6502" xr:uid="{00000000-0005-0000-0000-00006D0F0000}"/>
    <cellStyle name="Note 2 5 2 4 4" xfId="10196" xr:uid="{DB998879-1642-476B-8FF8-157749FC10ED}"/>
    <cellStyle name="Note 2 5 2 4 5" xfId="10676" xr:uid="{A6C5A8BB-FF53-4C35-8570-7B695F36BF44}"/>
    <cellStyle name="Note 2 5 2 4 6" xfId="14095" xr:uid="{1EE23EF5-C680-4B25-9E7E-FD95D10E5215}"/>
    <cellStyle name="Note 2 5 2 4 7" xfId="12346" xr:uid="{FE0736D2-3D92-43E4-A09C-64046BCF716C}"/>
    <cellStyle name="Note 2 5 2 4 8" xfId="14901" xr:uid="{525EDB96-BF54-4D4C-8D59-584669A1B49A}"/>
    <cellStyle name="Note 2 5 2 4 9" xfId="9969" xr:uid="{6CA511EE-695A-469D-8B50-5FC21F72FD0D}"/>
    <cellStyle name="Note 2 5 2 5" xfId="5148" xr:uid="{00000000-0005-0000-0000-00006F0F0000}"/>
    <cellStyle name="Note 2 5 2 5 2" xfId="6933" xr:uid="{00000000-0005-0000-0000-00006F0F0000}"/>
    <cellStyle name="Note 2 5 2 5 3" xfId="11283" xr:uid="{069012A1-4C90-4A74-AD43-8DC7FDF00F06}"/>
    <cellStyle name="Note 2 5 2 5 4" xfId="12687" xr:uid="{F4234EF8-8F38-439A-8C54-162442CB80E4}"/>
    <cellStyle name="Note 2 5 2 5 5" xfId="10121" xr:uid="{76AAE33D-E62F-423A-927B-4708BDAC3C51}"/>
    <cellStyle name="Note 2 5 2 5 6" xfId="15701" xr:uid="{178B7CFA-2D37-475E-814A-69653F273657}"/>
    <cellStyle name="Note 2 5 2 5 7" xfId="17230" xr:uid="{D424FE23-3888-4F59-91E0-9FC3F15D573F}"/>
    <cellStyle name="Note 2 5 2 5 8" xfId="18538" xr:uid="{BC147CE0-FA0F-44A2-BDF3-9DAC8A4B566E}"/>
    <cellStyle name="Note 2 5 2 5 9" xfId="19449" xr:uid="{B682D0BE-BB2E-4179-9CE2-0674BE5D33F8}"/>
    <cellStyle name="Note 2 5 2 6" xfId="6041" xr:uid="{00000000-0005-0000-0000-0000660F0000}"/>
    <cellStyle name="Note 2 5 2 7" xfId="9617" xr:uid="{ECA5E342-0180-41D9-A34F-0FB659B5745C}"/>
    <cellStyle name="Note 2 5 2 8" xfId="7985" xr:uid="{9B2DBDC2-8B17-4BBD-B81E-CFF2F2961902}"/>
    <cellStyle name="Note 2 5 2 9" xfId="13924" xr:uid="{FA0ACFE9-48E7-43F0-9800-A5AC76F0D2A3}"/>
    <cellStyle name="Note 2 5 3" xfId="3661" xr:uid="{00000000-0005-0000-0000-0000700F0000}"/>
    <cellStyle name="Note 2 5 3 10" xfId="16847" xr:uid="{10E80D77-A18E-441A-AE0E-5C3CA423CD75}"/>
    <cellStyle name="Note 2 5 3 11" xfId="19322" xr:uid="{8419BE8D-616E-4B3B-A5B2-B7C17EBA0F54}"/>
    <cellStyle name="Note 2 5 3 2" xfId="4254" xr:uid="{00000000-0005-0000-0000-0000710F0000}"/>
    <cellStyle name="Note 2 5 3 2 10" xfId="19667" xr:uid="{9484485C-FAB8-47B6-816B-75B35C24F148}"/>
    <cellStyle name="Note 2 5 3 2 2" xfId="5811" xr:uid="{00000000-0005-0000-0000-0000720F0000}"/>
    <cellStyle name="Note 2 5 3 2 2 2" xfId="7596" xr:uid="{00000000-0005-0000-0000-0000720F0000}"/>
    <cellStyle name="Note 2 5 3 2 2 3" xfId="11946" xr:uid="{948BF84E-2B29-4C47-85E2-60FA4DA6108C}"/>
    <cellStyle name="Note 2 5 3 2 2 4" xfId="13350" xr:uid="{56C27044-1405-48EA-BA1B-E89CC83E5292}"/>
    <cellStyle name="Note 2 5 3 2 2 5" xfId="13768" xr:uid="{C965FC92-058A-4098-AD3F-EA369DEC4434}"/>
    <cellStyle name="Note 2 5 3 2 2 6" xfId="16364" xr:uid="{E799F114-E98A-4BF5-B568-627801F70447}"/>
    <cellStyle name="Note 2 5 3 2 2 7" xfId="17893" xr:uid="{5AB5750D-5632-42D9-8F1E-DC9FBAE4278F}"/>
    <cellStyle name="Note 2 5 3 2 2 8" xfId="19201" xr:uid="{25CAF7F8-9669-407F-A442-367CC6095C3C}"/>
    <cellStyle name="Note 2 5 3 2 2 9" xfId="19393" xr:uid="{4954F027-59B9-4DE5-BC2D-C4F75F81B7CA}"/>
    <cellStyle name="Note 2 5 3 2 3" xfId="6699" xr:uid="{00000000-0005-0000-0000-0000710F0000}"/>
    <cellStyle name="Note 2 5 3 2 4" xfId="10446" xr:uid="{8763C00F-D462-47F1-AD9D-23C230E5486F}"/>
    <cellStyle name="Note 2 5 3 2 5" xfId="7696" xr:uid="{EF14F4BF-CB66-4003-BED9-649DC860B061}"/>
    <cellStyle name="Note 2 5 3 2 6" xfId="9056" xr:uid="{DE4BCE21-CB75-457F-AADB-18C30FF1DDB1}"/>
    <cellStyle name="Note 2 5 3 2 7" xfId="15037" xr:uid="{8FC49AEB-421F-42FD-ACE6-B1550BB15B57}"/>
    <cellStyle name="Note 2 5 3 2 8" xfId="16574" xr:uid="{73599CD5-A857-420E-925E-45179B8DBB8F}"/>
    <cellStyle name="Note 2 5 3 2 9" xfId="18093" xr:uid="{80E33210-8768-486D-9AEE-FFECF94ED10D}"/>
    <cellStyle name="Note 2 5 3 3" xfId="5346" xr:uid="{00000000-0005-0000-0000-0000730F0000}"/>
    <cellStyle name="Note 2 5 3 3 2" xfId="7131" xr:uid="{00000000-0005-0000-0000-0000730F0000}"/>
    <cellStyle name="Note 2 5 3 3 3" xfId="11481" xr:uid="{447F437D-3096-4CDA-9D0D-E84248E7B865}"/>
    <cellStyle name="Note 2 5 3 3 4" xfId="12885" xr:uid="{69FD2B58-FB3C-4CCD-85BF-F19CA2EC1120}"/>
    <cellStyle name="Note 2 5 3 3 5" xfId="14430" xr:uid="{B26A158B-8239-4705-84F4-819315853659}"/>
    <cellStyle name="Note 2 5 3 3 6" xfId="15899" xr:uid="{B4651542-2787-4E46-B8A0-17CFDBD1CC29}"/>
    <cellStyle name="Note 2 5 3 3 7" xfId="17428" xr:uid="{B3EC3363-9E66-43BF-A1F6-91295FAA1AAA}"/>
    <cellStyle name="Note 2 5 3 3 8" xfId="18736" xr:uid="{38DFDA59-1BC7-4A21-8E35-FB291A84ED96}"/>
    <cellStyle name="Note 2 5 3 3 9" xfId="16879" xr:uid="{6FBACF1C-5B18-4AC7-BEA7-FBAE07199873}"/>
    <cellStyle name="Note 2 5 3 4" xfId="6238" xr:uid="{00000000-0005-0000-0000-0000700F0000}"/>
    <cellStyle name="Note 2 5 3 5" xfId="9879" xr:uid="{2FE82C2F-2127-4651-A66E-7308087822C3}"/>
    <cellStyle name="Note 2 5 3 6" xfId="10967" xr:uid="{7C6BDDC7-7DBC-40AE-AF33-038EDADFF2A2}"/>
    <cellStyle name="Note 2 5 3 7" xfId="12179" xr:uid="{C4E13084-59C8-4F1B-BA23-48660B0F1F2F}"/>
    <cellStyle name="Note 2 5 3 8" xfId="8378" xr:uid="{71787BCB-13E2-4A63-BB42-B38C3BFB35FB}"/>
    <cellStyle name="Note 2 5 3 9" xfId="15134" xr:uid="{94852854-C575-49CB-B67A-ACC19F5CBC0E}"/>
    <cellStyle name="Note 2 5 4" xfId="3741" xr:uid="{00000000-0005-0000-0000-0000740F0000}"/>
    <cellStyle name="Note 2 5 4 10" xfId="19358" xr:uid="{25FAF3F6-2040-4B40-99E7-29806DBC051E}"/>
    <cellStyle name="Note 2 5 4 2" xfId="5419" xr:uid="{00000000-0005-0000-0000-0000750F0000}"/>
    <cellStyle name="Note 2 5 4 2 2" xfId="7204" xr:uid="{00000000-0005-0000-0000-0000750F0000}"/>
    <cellStyle name="Note 2 5 4 2 3" xfId="11554" xr:uid="{1F5BDF8D-4693-4D3F-BD31-2ABABE0ABEF6}"/>
    <cellStyle name="Note 2 5 4 2 4" xfId="12958" xr:uid="{25B2831C-EDFA-4011-B6C8-8E3FBA3538E4}"/>
    <cellStyle name="Note 2 5 4 2 5" xfId="8571" xr:uid="{6E101A47-E7BD-4D23-8711-4CD2A9C1F53B}"/>
    <cellStyle name="Note 2 5 4 2 6" xfId="15972" xr:uid="{84085C9E-73EC-4415-A67F-C9CFDA9543F5}"/>
    <cellStyle name="Note 2 5 4 2 7" xfId="17501" xr:uid="{8E956611-EFB6-4B00-9FC9-656DBFEBB757}"/>
    <cellStyle name="Note 2 5 4 2 8" xfId="18809" xr:uid="{2D9F2CB5-A535-4C7B-81AE-7F01631A5480}"/>
    <cellStyle name="Note 2 5 4 2 9" xfId="19400" xr:uid="{3D2C8986-0D96-4284-AC9A-C5D88F92E686}"/>
    <cellStyle name="Note 2 5 4 3" xfId="6311" xr:uid="{00000000-0005-0000-0000-0000740F0000}"/>
    <cellStyle name="Note 2 5 4 4" xfId="9952" xr:uid="{541FE365-0C7C-43B3-B210-5B1E4A91C72D}"/>
    <cellStyle name="Note 2 5 4 5" xfId="7893" xr:uid="{3E4E9701-E325-4BB9-9244-AE3DDBF87B7F}"/>
    <cellStyle name="Note 2 5 4 6" xfId="9273" xr:uid="{BF260E72-F47F-4B13-957C-9C93F35ACE56}"/>
    <cellStyle name="Note 2 5 4 7" xfId="8133" xr:uid="{EDD3CC1E-DD08-4B73-A418-699EFDE870EB}"/>
    <cellStyle name="Note 2 5 4 8" xfId="15367" xr:uid="{CD0C19E6-E798-4E8E-B855-EEC11ABBF0D5}"/>
    <cellStyle name="Note 2 5 4 9" xfId="16703" xr:uid="{64444408-D3D5-4E8E-BBEA-647CABEF8D47}"/>
    <cellStyle name="Note 2 5 5" xfId="3898" xr:uid="{00000000-0005-0000-0000-0000760F0000}"/>
    <cellStyle name="Note 2 5 5 10" xfId="19506" xr:uid="{9732B70F-A6BC-4C52-8E65-6DD3F0D56C5C}"/>
    <cellStyle name="Note 2 5 5 2" xfId="5534" xr:uid="{00000000-0005-0000-0000-0000770F0000}"/>
    <cellStyle name="Note 2 5 5 2 2" xfId="7319" xr:uid="{00000000-0005-0000-0000-0000770F0000}"/>
    <cellStyle name="Note 2 5 5 2 3" xfId="11669" xr:uid="{B13614EC-49C9-4C48-94F4-93D45B6B8E7B}"/>
    <cellStyle name="Note 2 5 5 2 4" xfId="13073" xr:uid="{C59867D7-1573-4BD0-847A-EE24FC03847A}"/>
    <cellStyle name="Note 2 5 5 2 5" xfId="9854" xr:uid="{0A2F2B07-3885-4A9D-95DE-5E707062091C}"/>
    <cellStyle name="Note 2 5 5 2 6" xfId="16087" xr:uid="{13BE3BEB-4555-4382-9F6A-5C10FC8C1F8E}"/>
    <cellStyle name="Note 2 5 5 2 7" xfId="17616" xr:uid="{3B26F5EB-8DE3-4276-991F-72B8D25D8C77}"/>
    <cellStyle name="Note 2 5 5 2 8" xfId="18924" xr:uid="{F81A8EC0-FA53-407C-9BA6-8DCC92328D42}"/>
    <cellStyle name="Note 2 5 5 2 9" xfId="16721" xr:uid="{0E6FA16C-F82A-4A37-A310-5ED90C921C9F}"/>
    <cellStyle name="Note 2 5 5 3" xfId="6426" xr:uid="{00000000-0005-0000-0000-0000760F0000}"/>
    <cellStyle name="Note 2 5 5 4" xfId="10106" xr:uid="{FF9C7741-4952-4F31-AA5D-BC46241B2352}"/>
    <cellStyle name="Note 2 5 5 5" xfId="10640" xr:uid="{0E490A1A-C80D-454B-ACA5-7BD89AF710A4}"/>
    <cellStyle name="Note 2 5 5 6" xfId="13820" xr:uid="{48B0B4D1-7328-4C49-803B-AFF083129372}"/>
    <cellStyle name="Note 2 5 5 7" xfId="12480" xr:uid="{DC456347-68BE-4DE3-872E-3D428BF3D5AE}"/>
    <cellStyle name="Note 2 5 5 8" xfId="12401" xr:uid="{8151C913-F6EF-40AD-9F6A-BA37C70486F8}"/>
    <cellStyle name="Note 2 5 5 9" xfId="9094" xr:uid="{C002592C-4F4E-4B3A-9CFD-AAD21DC4228D}"/>
    <cellStyle name="Note 2 5 6" xfId="5076" xr:uid="{00000000-0005-0000-0000-0000780F0000}"/>
    <cellStyle name="Note 2 5 6 2" xfId="6861" xr:uid="{00000000-0005-0000-0000-0000780F0000}"/>
    <cellStyle name="Note 2 5 6 3" xfId="11211" xr:uid="{32BD1BF0-BD21-4B1B-B27E-2AE348DB9ADA}"/>
    <cellStyle name="Note 2 5 6 4" xfId="12615" xr:uid="{AC7EE00C-F818-4EC1-9315-F785061546BF}"/>
    <cellStyle name="Note 2 5 6 5" xfId="13856" xr:uid="{BB45FE3F-3372-4112-ABD5-B98F3E00002D}"/>
    <cellStyle name="Note 2 5 6 6" xfId="15629" xr:uid="{B7B8DAE0-0935-4AFD-BC5A-AC17B652E4A7}"/>
    <cellStyle name="Note 2 5 6 7" xfId="17158" xr:uid="{55E12E14-3D8F-4DF9-98CD-4C5B870E75A2}"/>
    <cellStyle name="Note 2 5 6 8" xfId="18466" xr:uid="{AB656FBB-E5D7-4C62-96D3-8C2852B88C02}"/>
    <cellStyle name="Note 2 5 6 9" xfId="19877" xr:uid="{02761F11-0199-4ABD-BF11-B3A7FC531442}"/>
    <cellStyle name="Note 2 5 7" xfId="5969" xr:uid="{00000000-0005-0000-0000-0000650F0000}"/>
    <cellStyle name="Note 2 5 8" xfId="9533" xr:uid="{E947F431-3E3D-4852-BB13-51559449F690}"/>
    <cellStyle name="Note 2 5 9" xfId="9392" xr:uid="{B3AFAECE-B3F5-44EF-A446-88AE537D441A}"/>
    <cellStyle name="Note 2 6" xfId="3339" xr:uid="{00000000-0005-0000-0000-0000790F0000}"/>
    <cellStyle name="Note 2 6 10" xfId="13902" xr:uid="{850CAD58-8DD1-4957-B11A-AA90C3EA434C}"/>
    <cellStyle name="Note 2 6 11" xfId="15256" xr:uid="{6B349E28-8392-47D1-B7BF-6CF2A88A666B}"/>
    <cellStyle name="Note 2 6 12" xfId="17044" xr:uid="{E787D7C4-D8E9-4AF7-B049-72636463866C}"/>
    <cellStyle name="Note 2 6 13" xfId="18178" xr:uid="{86D5C0D8-6814-4943-9D55-7382DD22B8C8}"/>
    <cellStyle name="Note 2 6 2" xfId="3663" xr:uid="{00000000-0005-0000-0000-00007A0F0000}"/>
    <cellStyle name="Note 2 6 2 10" xfId="15332" xr:uid="{FE4E14D7-59F6-4504-9998-856A5B4F1698}"/>
    <cellStyle name="Note 2 6 2 11" xfId="19939" xr:uid="{B60152DF-D95D-45B9-8069-BD794E865593}"/>
    <cellStyle name="Note 2 6 2 2" xfId="4256" xr:uid="{00000000-0005-0000-0000-00007B0F0000}"/>
    <cellStyle name="Note 2 6 2 2 10" xfId="13930" xr:uid="{901F794F-4A09-4997-85DD-F023826412E6}"/>
    <cellStyle name="Note 2 6 2 2 2" xfId="5813" xr:uid="{00000000-0005-0000-0000-00007C0F0000}"/>
    <cellStyle name="Note 2 6 2 2 2 2" xfId="7598" xr:uid="{00000000-0005-0000-0000-00007C0F0000}"/>
    <cellStyle name="Note 2 6 2 2 2 3" xfId="11948" xr:uid="{F32FA922-C2F7-4E70-92BF-F273312AEFEC}"/>
    <cellStyle name="Note 2 6 2 2 2 4" xfId="13352" xr:uid="{2D8EC5C3-1BBB-4EAA-8E0C-5B904D3F5AF9}"/>
    <cellStyle name="Note 2 6 2 2 2 5" xfId="8227" xr:uid="{9415F20D-2F0A-4960-B3A0-D2CC6E7B2492}"/>
    <cellStyle name="Note 2 6 2 2 2 6" xfId="16366" xr:uid="{92F76D7C-C7A1-4DF5-AD92-7D53DAE83103}"/>
    <cellStyle name="Note 2 6 2 2 2 7" xfId="17895" xr:uid="{1D4C08F2-1ADE-4114-9020-A35A7D36D163}"/>
    <cellStyle name="Note 2 6 2 2 2 8" xfId="19203" xr:uid="{A75AAA3C-2CCB-4B1A-A07A-87EA3B1B7D2F}"/>
    <cellStyle name="Note 2 6 2 2 2 9" xfId="19892" xr:uid="{FAC8D637-86D6-4EBE-97B7-12B566CDBECE}"/>
    <cellStyle name="Note 2 6 2 2 3" xfId="6701" xr:uid="{00000000-0005-0000-0000-00007B0F0000}"/>
    <cellStyle name="Note 2 6 2 2 4" xfId="10448" xr:uid="{B3E961AA-7ACF-4F7B-8FFD-C06C5702FF18}"/>
    <cellStyle name="Note 2 6 2 2 5" xfId="7694" xr:uid="{A70FEC4D-3538-4C69-BA04-9BFEB248C828}"/>
    <cellStyle name="Note 2 6 2 2 6" xfId="10783" xr:uid="{A644768E-FBAF-4221-8D4E-93A2E09B50C1}"/>
    <cellStyle name="Note 2 6 2 2 7" xfId="15039" xr:uid="{7A4B326D-6C6C-412E-A415-5CE42C4678DF}"/>
    <cellStyle name="Note 2 6 2 2 8" xfId="16576" xr:uid="{A3AF3346-5CAE-489E-9E6D-88555FFEACA1}"/>
    <cellStyle name="Note 2 6 2 2 9" xfId="18095" xr:uid="{914A003A-5CB7-4831-B720-8D302736DC35}"/>
    <cellStyle name="Note 2 6 2 3" xfId="5348" xr:uid="{00000000-0005-0000-0000-00007D0F0000}"/>
    <cellStyle name="Note 2 6 2 3 2" xfId="7133" xr:uid="{00000000-0005-0000-0000-00007D0F0000}"/>
    <cellStyle name="Note 2 6 2 3 3" xfId="11483" xr:uid="{1955F5DB-1570-485E-85D9-4857C769839E}"/>
    <cellStyle name="Note 2 6 2 3 4" xfId="12887" xr:uid="{FB318BDC-F2F4-4CB6-893E-CC5D0E94BAD6}"/>
    <cellStyle name="Note 2 6 2 3 5" xfId="10323" xr:uid="{4C55526F-95AD-4777-AEC9-4FD211D878D3}"/>
    <cellStyle name="Note 2 6 2 3 6" xfId="15901" xr:uid="{8193AF9B-B866-47F7-8934-7E52AF29ED3C}"/>
    <cellStyle name="Note 2 6 2 3 7" xfId="17430" xr:uid="{03DD100F-196B-499D-A346-1C3328F6D262}"/>
    <cellStyle name="Note 2 6 2 3 8" xfId="18738" xr:uid="{4351D84A-D369-43EE-95CA-F0A491654209}"/>
    <cellStyle name="Note 2 6 2 3 9" xfId="19300" xr:uid="{E3E2B64B-18DF-480C-BE2B-C4251C18C81B}"/>
    <cellStyle name="Note 2 6 2 4" xfId="6240" xr:uid="{00000000-0005-0000-0000-00007A0F0000}"/>
    <cellStyle name="Note 2 6 2 5" xfId="9881" xr:uid="{FC0AB6B6-9C48-47DA-918B-BCD1C4409BA3}"/>
    <cellStyle name="Note 2 6 2 6" xfId="10566" xr:uid="{43C2A98E-67A4-417B-8152-7281714170B9}"/>
    <cellStyle name="Note 2 6 2 7" xfId="9451" xr:uid="{9F5A48C1-39F4-4EF5-9696-05C3C09B039A}"/>
    <cellStyle name="Note 2 6 2 8" xfId="9234" xr:uid="{7DD18E9F-8E3D-47A8-97D9-6323FFF8C439}"/>
    <cellStyle name="Note 2 6 2 9" xfId="15364" xr:uid="{34B1951D-DEAE-4009-A64D-B53E0BF740BE}"/>
    <cellStyle name="Note 2 6 3" xfId="3767" xr:uid="{00000000-0005-0000-0000-00007E0F0000}"/>
    <cellStyle name="Note 2 6 3 10" xfId="19898" xr:uid="{E25ED098-BFB7-4228-9A1C-D7C661951365}"/>
    <cellStyle name="Note 2 6 3 2" xfId="5437" xr:uid="{00000000-0005-0000-0000-00007F0F0000}"/>
    <cellStyle name="Note 2 6 3 2 2" xfId="7222" xr:uid="{00000000-0005-0000-0000-00007F0F0000}"/>
    <cellStyle name="Note 2 6 3 2 3" xfId="11572" xr:uid="{6F225008-4A36-4D34-B92E-D7353ED43BCF}"/>
    <cellStyle name="Note 2 6 3 2 4" xfId="12976" xr:uid="{D856F217-34ED-44FD-99CC-A8433F7CF31E}"/>
    <cellStyle name="Note 2 6 3 2 5" xfId="14232" xr:uid="{9E1DA3D6-3CF5-48A8-AC2D-4830CEEC150D}"/>
    <cellStyle name="Note 2 6 3 2 6" xfId="15990" xr:uid="{6F4900A8-B67E-4704-9159-8D444A8607AC}"/>
    <cellStyle name="Note 2 6 3 2 7" xfId="17519" xr:uid="{DA036618-ED1C-4628-89FD-16EE9BCA2EFC}"/>
    <cellStyle name="Note 2 6 3 2 8" xfId="18827" xr:uid="{052CE2B9-41D8-4992-A4F6-916547DF6889}"/>
    <cellStyle name="Note 2 6 3 2 9" xfId="19295" xr:uid="{2205981C-88D1-477A-BDDB-E762FB9F86BA}"/>
    <cellStyle name="Note 2 6 3 3" xfId="6329" xr:uid="{00000000-0005-0000-0000-00007E0F0000}"/>
    <cellStyle name="Note 2 6 3 4" xfId="9977" xr:uid="{F2FB76BE-0EE7-4858-B882-17C612EC838E}"/>
    <cellStyle name="Note 2 6 3 5" xfId="7871" xr:uid="{0D8611D1-76E7-4EF0-9974-FE82079FB6E1}"/>
    <cellStyle name="Note 2 6 3 6" xfId="8563" xr:uid="{1080D583-F641-4AE1-9AD3-DF0C90C02CAA}"/>
    <cellStyle name="Note 2 6 3 7" xfId="14016" xr:uid="{591219B7-6114-40E7-9FA2-CD516DB30F2D}"/>
    <cellStyle name="Note 2 6 3 8" xfId="8397" xr:uid="{4B4D4D8E-A572-4DB4-8FF9-53894BA04EA1}"/>
    <cellStyle name="Note 2 6 3 9" xfId="16805" xr:uid="{646E8D3C-86B8-4EE4-9AF5-35C06FF19B4B}"/>
    <cellStyle name="Note 2 6 4" xfId="3944" xr:uid="{00000000-0005-0000-0000-0000800F0000}"/>
    <cellStyle name="Note 2 6 4 10" xfId="8241" xr:uid="{3C1FFA26-2A52-4E15-A008-8CC721475BC7}"/>
    <cellStyle name="Note 2 6 4 2" xfId="5572" xr:uid="{00000000-0005-0000-0000-0000810F0000}"/>
    <cellStyle name="Note 2 6 4 2 2" xfId="7357" xr:uid="{00000000-0005-0000-0000-0000810F0000}"/>
    <cellStyle name="Note 2 6 4 2 3" xfId="11707" xr:uid="{B380E868-D007-4533-8DF1-6D05FF47140D}"/>
    <cellStyle name="Note 2 6 4 2 4" xfId="13111" xr:uid="{EC494DDE-DBCA-4758-9282-824BF2626050}"/>
    <cellStyle name="Note 2 6 4 2 5" xfId="10737" xr:uid="{8CE212F4-881C-4146-A98A-0C854F22F415}"/>
    <cellStyle name="Note 2 6 4 2 6" xfId="16125" xr:uid="{D84C8B5E-4A8D-4DAA-BFDB-285936D99824}"/>
    <cellStyle name="Note 2 6 4 2 7" xfId="17654" xr:uid="{EE9302C6-4705-4224-A07C-F91D8AEFA81C}"/>
    <cellStyle name="Note 2 6 4 2 8" xfId="18962" xr:uid="{777C1AA9-280E-49B8-AED2-67F50F49C688}"/>
    <cellStyle name="Note 2 6 4 2 9" xfId="12145" xr:uid="{2C59DF5C-E431-4754-99EF-B3E46418E89D}"/>
    <cellStyle name="Note 2 6 4 3" xfId="6462" xr:uid="{00000000-0005-0000-0000-0000800F0000}"/>
    <cellStyle name="Note 2 6 4 4" xfId="10150" xr:uid="{9872A634-3CDF-4E19-AEC9-9978B24FC555}"/>
    <cellStyle name="Note 2 6 4 5" xfId="10759" xr:uid="{F42B2735-AA6A-4E0D-9C07-F3AEEAF5267E}"/>
    <cellStyle name="Note 2 6 4 6" xfId="10711" xr:uid="{4F3DF75C-7683-4B24-97C9-C50BA9D7F635}"/>
    <cellStyle name="Note 2 6 4 7" xfId="13703" xr:uid="{7E0C4404-E059-4320-BA82-FEE18A7F6804}"/>
    <cellStyle name="Note 2 6 4 8" xfId="14794" xr:uid="{F573BDC9-0D47-4A55-B69F-B5E7B1888DC0}"/>
    <cellStyle name="Note 2 6 4 9" xfId="8672" xr:uid="{95600261-0465-4063-8252-66D65916BE67}"/>
    <cellStyle name="Note 2 6 5" xfId="5108" xr:uid="{00000000-0005-0000-0000-0000820F0000}"/>
    <cellStyle name="Note 2 6 5 2" xfId="6893" xr:uid="{00000000-0005-0000-0000-0000820F0000}"/>
    <cellStyle name="Note 2 6 5 3" xfId="11243" xr:uid="{78EB0D7D-E594-4FC5-9D9F-279BDE4ADE72}"/>
    <cellStyle name="Note 2 6 5 4" xfId="12647" xr:uid="{DA7525B4-B879-483B-B836-08F2C4559177}"/>
    <cellStyle name="Note 2 6 5 5" xfId="12254" xr:uid="{88A5B5A0-340B-48BC-9232-65FF57C1A2C1}"/>
    <cellStyle name="Note 2 6 5 6" xfId="15661" xr:uid="{A797A0D9-5263-4B12-B685-39A032F38F96}"/>
    <cellStyle name="Note 2 6 5 7" xfId="17190" xr:uid="{43B05A22-4E89-43D0-A5F5-AE874E0EA6DB}"/>
    <cellStyle name="Note 2 6 5 8" xfId="18498" xr:uid="{DF9C933B-B5E9-4D77-8E2F-8CE96DE23BB1}"/>
    <cellStyle name="Note 2 6 5 9" xfId="12506" xr:uid="{49846AE0-0939-4F82-B37D-D3370F3027C1}"/>
    <cellStyle name="Note 2 6 6" xfId="6001" xr:uid="{00000000-0005-0000-0000-0000790F0000}"/>
    <cellStyle name="Note 2 6 7" xfId="9571" xr:uid="{D4C0ADD9-6FC2-40A0-BF9A-CBE0939A9D6F}"/>
    <cellStyle name="Note 2 6 8" xfId="8029" xr:uid="{346EB5A2-52F4-44F1-B2B0-3E684B5BB7D4}"/>
    <cellStyle name="Note 2 6 9" xfId="12197" xr:uid="{367FACF8-D7DC-4795-A0E4-0C1DF35B4472}"/>
    <cellStyle name="Note 2 7" xfId="3476" xr:uid="{00000000-0005-0000-0000-0000830F0000}"/>
    <cellStyle name="Note 2 7 10" xfId="14323" xr:uid="{5F2DBA1F-C53F-47F7-9272-71A0F8B3C2F3}"/>
    <cellStyle name="Note 2 7 11" xfId="15308" xr:uid="{D2783AD4-401D-439A-A5AF-4B8E1FE5E86F}"/>
    <cellStyle name="Note 2 7 2" xfId="4077" xr:uid="{00000000-0005-0000-0000-0000840F0000}"/>
    <cellStyle name="Note 2 7 2 10" xfId="8917" xr:uid="{D6E28AFA-9312-4C5F-8BBF-87D1B30FE72F}"/>
    <cellStyle name="Note 2 7 2 2" xfId="5676" xr:uid="{00000000-0005-0000-0000-0000850F0000}"/>
    <cellStyle name="Note 2 7 2 2 2" xfId="7461" xr:uid="{00000000-0005-0000-0000-0000850F0000}"/>
    <cellStyle name="Note 2 7 2 2 3" xfId="11811" xr:uid="{1A8C761D-82BB-46C8-BEDF-0FD439E00D25}"/>
    <cellStyle name="Note 2 7 2 2 4" xfId="13215" xr:uid="{0D5B6B3A-4944-4B41-AEC8-3A8E44724CFD}"/>
    <cellStyle name="Note 2 7 2 2 5" xfId="8154" xr:uid="{8FDE66CE-20F8-4726-AD42-79AF5B782473}"/>
    <cellStyle name="Note 2 7 2 2 6" xfId="16229" xr:uid="{17C559C8-EB53-4209-BEEC-9730349268A4}"/>
    <cellStyle name="Note 2 7 2 2 7" xfId="17758" xr:uid="{A11556CC-514F-4CA8-8A0A-3BEA932C714F}"/>
    <cellStyle name="Note 2 7 2 2 8" xfId="19066" xr:uid="{AE3081B6-B296-4C0C-A1A5-90AD3A49E015}"/>
    <cellStyle name="Note 2 7 2 2 9" xfId="19644" xr:uid="{2B7F007E-82B0-4BB7-A2F7-A26AC9E070C7}"/>
    <cellStyle name="Note 2 7 2 3" xfId="6565" xr:uid="{00000000-0005-0000-0000-0000840F0000}"/>
    <cellStyle name="Note 2 7 2 4" xfId="10279" xr:uid="{67791840-5950-4DA2-9017-EB732ED40B4B}"/>
    <cellStyle name="Note 2 7 2 5" xfId="9509" xr:uid="{3B07FCDD-F6D9-489A-B733-75869C2327B3}"/>
    <cellStyle name="Note 2 7 2 6" xfId="14187" xr:uid="{6CD99B86-F686-46D8-9AC2-106FE1DA2AAF}"/>
    <cellStyle name="Note 2 7 2 7" xfId="8431" xr:uid="{108105D7-DCB9-42B5-B5CB-F8074EE8A841}"/>
    <cellStyle name="Note 2 7 2 8" xfId="9929" xr:uid="{36264073-0CF6-4AA2-B711-49C506E08ADC}"/>
    <cellStyle name="Note 2 7 2 9" xfId="14392" xr:uid="{BC055147-92A2-4727-B171-5FF3088852E5}"/>
    <cellStyle name="Note 2 7 3" xfId="5211" xr:uid="{00000000-0005-0000-0000-0000860F0000}"/>
    <cellStyle name="Note 2 7 3 2" xfId="6996" xr:uid="{00000000-0005-0000-0000-0000860F0000}"/>
    <cellStyle name="Note 2 7 3 3" xfId="11346" xr:uid="{D2745E7A-4CC6-4A40-8E15-5D558C41BB78}"/>
    <cellStyle name="Note 2 7 3 4" xfId="12750" xr:uid="{C57EDE52-12AF-4F3A-A0FA-55CA15BE4622}"/>
    <cellStyle name="Note 2 7 3 5" xfId="13757" xr:uid="{7A4232BE-2BF0-432F-B81D-5E61C65962C0}"/>
    <cellStyle name="Note 2 7 3 6" xfId="15764" xr:uid="{465CFBAF-D1DB-419C-BE32-E12E94FF822A}"/>
    <cellStyle name="Note 2 7 3 7" xfId="17293" xr:uid="{F26BDDA8-ED5D-4DE3-998C-F1D4A424B320}"/>
    <cellStyle name="Note 2 7 3 8" xfId="18601" xr:uid="{FF7FF9F4-BE33-4449-A90D-D2C54B78DA52}"/>
    <cellStyle name="Note 2 7 3 9" xfId="16860" xr:uid="{32AEE885-40DE-4A9A-A066-992CA165EA3E}"/>
    <cellStyle name="Note 2 7 4" xfId="6104" xr:uid="{00000000-0005-0000-0000-0000830F0000}"/>
    <cellStyle name="Note 2 7 5" xfId="9703" xr:uid="{952E6852-4605-41F4-A397-AB4DCCD16236}"/>
    <cellStyle name="Note 2 7 6" xfId="7913" xr:uid="{7B6B41E4-7E37-4F3F-BDAC-168B78580220}"/>
    <cellStyle name="Note 2 7 7" xfId="10222" xr:uid="{AAEEEE34-3F60-4738-A98E-35A563EDEE24}"/>
    <cellStyle name="Note 2 7 8" xfId="14102" xr:uid="{949D9AC5-A29F-4F40-98FD-E0F005EECB68}"/>
    <cellStyle name="Note 2 7 9" xfId="15288" xr:uid="{0DD3D487-4730-46DB-B700-B25C1BD8F5C1}"/>
    <cellStyle name="Note 2 8" xfId="3486" xr:uid="{00000000-0005-0000-0000-0000870F0000}"/>
    <cellStyle name="Note 2 8 10" xfId="16757" xr:uid="{D91BBF3A-3A08-469F-85DB-D82BC14F5948}"/>
    <cellStyle name="Note 2 8 11" xfId="12077" xr:uid="{1A620849-838A-41D2-9882-AF332F66A76E}"/>
    <cellStyle name="Note 2 8 2" xfId="4087" xr:uid="{00000000-0005-0000-0000-0000880F0000}"/>
    <cellStyle name="Note 2 8 2 10" xfId="13587" xr:uid="{10A73675-708C-4BB9-83E9-9F4A15B86C00}"/>
    <cellStyle name="Note 2 8 2 2" xfId="5686" xr:uid="{00000000-0005-0000-0000-0000890F0000}"/>
    <cellStyle name="Note 2 8 2 2 2" xfId="7471" xr:uid="{00000000-0005-0000-0000-0000890F0000}"/>
    <cellStyle name="Note 2 8 2 2 3" xfId="11821" xr:uid="{EAF61853-14A4-44AB-9F7C-A1CF6674B448}"/>
    <cellStyle name="Note 2 8 2 2 4" xfId="13225" xr:uid="{6E33F8B1-9136-4A08-A51D-BDAF3916F376}"/>
    <cellStyle name="Note 2 8 2 2 5" xfId="14348" xr:uid="{7F0770E6-9C1D-4E7D-82DD-52CC9F809338}"/>
    <cellStyle name="Note 2 8 2 2 6" xfId="16239" xr:uid="{3D37D5F3-1A73-4622-9592-C0C4F795958C}"/>
    <cellStyle name="Note 2 8 2 2 7" xfId="17768" xr:uid="{4B04A31D-DC31-4252-8AF8-65A081F14F57}"/>
    <cellStyle name="Note 2 8 2 2 8" xfId="19076" xr:uid="{E6C5AD4D-CC61-4C93-BEC3-05B36CA72C83}"/>
    <cellStyle name="Note 2 8 2 2 9" xfId="18311" xr:uid="{959A2611-5CE6-4761-BB6E-1D8D1596BD14}"/>
    <cellStyle name="Note 2 8 2 3" xfId="6575" xr:uid="{00000000-0005-0000-0000-0000880F0000}"/>
    <cellStyle name="Note 2 8 2 4" xfId="10287" xr:uid="{60689755-000D-4460-8A8A-211C6A0344E1}"/>
    <cellStyle name="Note 2 8 2 5" xfId="9338" xr:uid="{157CAF5B-832A-49D1-B9A1-59ADF7B618D1}"/>
    <cellStyle name="Note 2 8 2 6" xfId="14728" xr:uid="{D409FB4E-92F4-4FB4-BD6D-39F8EF2B0FFF}"/>
    <cellStyle name="Note 2 8 2 7" xfId="9304" xr:uid="{A18606ED-380A-4667-8800-7A44081FD14D}"/>
    <cellStyle name="Note 2 8 2 8" xfId="14670" xr:uid="{94489834-32E0-48B6-A3B8-9A742CE942E4}"/>
    <cellStyle name="Note 2 8 2 9" xfId="12496" xr:uid="{CFDCB4DA-F019-40B0-9C24-2AE4A45FE51E}"/>
    <cellStyle name="Note 2 8 3" xfId="5221" xr:uid="{00000000-0005-0000-0000-00008A0F0000}"/>
    <cellStyle name="Note 2 8 3 2" xfId="7006" xr:uid="{00000000-0005-0000-0000-00008A0F0000}"/>
    <cellStyle name="Note 2 8 3 3" xfId="11356" xr:uid="{842EDEC6-87C8-40D4-B049-976D056F040A}"/>
    <cellStyle name="Note 2 8 3 4" xfId="12760" xr:uid="{8A34E667-CEEB-436E-814F-B0FEC75D6BEA}"/>
    <cellStyle name="Note 2 8 3 5" xfId="14844" xr:uid="{4E3FEB5E-1DCE-4FFD-94D7-B272AFFB4B95}"/>
    <cellStyle name="Note 2 8 3 6" xfId="15774" xr:uid="{7A152E2A-C219-4D33-8E55-4369CD6F2CEA}"/>
    <cellStyle name="Note 2 8 3 7" xfId="17303" xr:uid="{A7A911F4-EC25-4336-95A9-9E8C07D74138}"/>
    <cellStyle name="Note 2 8 3 8" xfId="18611" xr:uid="{22DC5527-E125-4FCC-B09B-A01DAE0243E6}"/>
    <cellStyle name="Note 2 8 3 9" xfId="19985" xr:uid="{75F2DEF2-8811-45DF-A862-E40D1014B94A}"/>
    <cellStyle name="Note 2 8 4" xfId="6114" xr:uid="{00000000-0005-0000-0000-0000870F0000}"/>
    <cellStyle name="Note 2 8 5" xfId="9713" xr:uid="{04A4CB34-347D-4DFE-B9AC-B9174FC771B7}"/>
    <cellStyle name="Note 2 8 6" xfId="10512" xr:uid="{F081F8B9-7C94-4220-A27D-43B39D61D528}"/>
    <cellStyle name="Note 2 8 7" xfId="7711" xr:uid="{A6FF2481-0EC2-4EE8-B810-22B38914AA78}"/>
    <cellStyle name="Note 2 8 8" xfId="14483" xr:uid="{A59184BC-4207-49A3-B212-2B7BBBA1CA40}"/>
    <cellStyle name="Note 2 8 9" xfId="15109" xr:uid="{1D8DDDD0-2D63-4EAB-B1DB-1A50F219E64A}"/>
    <cellStyle name="Note 2 9" xfId="3494" xr:uid="{00000000-0005-0000-0000-00008B0F0000}"/>
    <cellStyle name="Note 2 9 10" xfId="16738" xr:uid="{127C35B6-7B51-4290-A184-6347590AAC4E}"/>
    <cellStyle name="Note 2 9 11" xfId="19967" xr:uid="{63453E30-1B41-469B-91EA-E07400ABF69C}"/>
    <cellStyle name="Note 2 9 2" xfId="4095" xr:uid="{00000000-0005-0000-0000-00008C0F0000}"/>
    <cellStyle name="Note 2 9 2 10" xfId="19700" xr:uid="{140D3563-619D-48D2-83CE-693267E0CD2A}"/>
    <cellStyle name="Note 2 9 2 2" xfId="5694" xr:uid="{00000000-0005-0000-0000-00008D0F0000}"/>
    <cellStyle name="Note 2 9 2 2 2" xfId="7479" xr:uid="{00000000-0005-0000-0000-00008D0F0000}"/>
    <cellStyle name="Note 2 9 2 2 3" xfId="11829" xr:uid="{FB9093AB-81DC-41EF-B12E-9E7B971DC661}"/>
    <cellStyle name="Note 2 9 2 2 4" xfId="13233" xr:uid="{6DBAE31A-2E2B-4707-B289-F0E6D07D3FEA}"/>
    <cellStyle name="Note 2 9 2 2 5" xfId="13756" xr:uid="{E40B3FBA-6FA1-4391-B88A-4BE90EDBB2C8}"/>
    <cellStyle name="Note 2 9 2 2 6" xfId="16247" xr:uid="{A45974E4-53B0-4D1D-B972-B1192BC33371}"/>
    <cellStyle name="Note 2 9 2 2 7" xfId="17776" xr:uid="{1DE70791-6692-4A34-A472-E982C3015C6B}"/>
    <cellStyle name="Note 2 9 2 2 8" xfId="19084" xr:uid="{CD866C74-963A-4FB4-994C-B87A13584111}"/>
    <cellStyle name="Note 2 9 2 2 9" xfId="13658" xr:uid="{74673F10-A377-4696-871A-7F3F1C49ABAD}"/>
    <cellStyle name="Note 2 9 2 3" xfId="6583" xr:uid="{00000000-0005-0000-0000-00008C0F0000}"/>
    <cellStyle name="Note 2 9 2 4" xfId="10294" xr:uid="{DB4908EF-FCDF-450B-8CFB-0C9E435A5935}"/>
    <cellStyle name="Note 2 9 2 5" xfId="7843" xr:uid="{CC7E2937-FD7B-47C1-91D1-41D251FFE9BB}"/>
    <cellStyle name="Note 2 9 2 6" xfId="8242" xr:uid="{AB03C7F5-A67E-482C-BB54-56B56E82190A}"/>
    <cellStyle name="Note 2 9 2 7" xfId="12236" xr:uid="{43D0984B-51D8-4251-A33C-0073B4B97EA2}"/>
    <cellStyle name="Note 2 9 2 8" xfId="9415" xr:uid="{7EE189CA-5560-4E5D-B36F-974F31C52060}"/>
    <cellStyle name="Note 2 9 2 9" xfId="17966" xr:uid="{79DA0581-8816-4546-924C-ADC552707ED8}"/>
    <cellStyle name="Note 2 9 3" xfId="5229" xr:uid="{00000000-0005-0000-0000-00008E0F0000}"/>
    <cellStyle name="Note 2 9 3 2" xfId="7014" xr:uid="{00000000-0005-0000-0000-00008E0F0000}"/>
    <cellStyle name="Note 2 9 3 3" xfId="11364" xr:uid="{2727938B-C8F9-4002-B90B-3F77490BA5B7}"/>
    <cellStyle name="Note 2 9 3 4" xfId="12768" xr:uid="{C3DC39FC-D918-4985-8B5F-75FB7294D966}"/>
    <cellStyle name="Note 2 9 3 5" xfId="10505" xr:uid="{7D38B134-3BD2-4FC2-B0F9-1A9CD4F3F289}"/>
    <cellStyle name="Note 2 9 3 6" xfId="15782" xr:uid="{05C5C7A4-A6EC-4AC7-8F71-FDE5D68C15C7}"/>
    <cellStyle name="Note 2 9 3 7" xfId="17311" xr:uid="{2490F217-1E8C-480E-B3DC-C0A47FBFE75C}"/>
    <cellStyle name="Note 2 9 3 8" xfId="18619" xr:uid="{31798E64-31EC-4848-B0CF-CDAF8BD2B0A5}"/>
    <cellStyle name="Note 2 9 3 9" xfId="19585" xr:uid="{7F3B0004-EB42-452C-B567-BCE246F7533B}"/>
    <cellStyle name="Note 2 9 4" xfId="6122" xr:uid="{00000000-0005-0000-0000-00008B0F0000}"/>
    <cellStyle name="Note 2 9 5" xfId="9721" xr:uid="{1119129E-AE9D-43E1-96FC-0F12A2C748AC}"/>
    <cellStyle name="Note 2 9 6" xfId="9943" xr:uid="{1D6B738E-5607-4C39-B7B6-C7B6626F3B05}"/>
    <cellStyle name="Note 2 9 7" xfId="8492" xr:uid="{A2C4ADE4-E30B-49A4-98E4-2D7EDD235261}"/>
    <cellStyle name="Note 2 9 8" xfId="8706" xr:uid="{EF1CA72B-1711-4410-9950-02BE94EFF048}"/>
    <cellStyle name="Note 2 9 9" xfId="13802" xr:uid="{47C86743-8A0D-4F40-8A6C-3C5373DC5105}"/>
    <cellStyle name="Note 3" xfId="215" xr:uid="{00000000-0005-0000-0000-0000C1030000}"/>
    <cellStyle name="Note 3 10" xfId="3511" xr:uid="{00000000-0005-0000-0000-0000900F0000}"/>
    <cellStyle name="Note 3 10 10" xfId="16652" xr:uid="{76E86F1D-CD94-413D-8492-BD2685E0B1B8}"/>
    <cellStyle name="Note 3 10 11" xfId="9068" xr:uid="{33E6F3C8-3C0C-4B0E-931A-7BFA41D4E346}"/>
    <cellStyle name="Note 3 10 2" xfId="4112" xr:uid="{00000000-0005-0000-0000-0000910F0000}"/>
    <cellStyle name="Note 3 10 2 10" xfId="19313" xr:uid="{53EE38FA-EA8E-4D5C-A654-4C9AFA766451}"/>
    <cellStyle name="Note 3 10 2 2" xfId="5711" xr:uid="{00000000-0005-0000-0000-0000920F0000}"/>
    <cellStyle name="Note 3 10 2 2 2" xfId="7496" xr:uid="{00000000-0005-0000-0000-0000920F0000}"/>
    <cellStyle name="Note 3 10 2 2 3" xfId="11846" xr:uid="{59401637-B023-41B5-B2B4-138DA740F8DC}"/>
    <cellStyle name="Note 3 10 2 2 4" xfId="13250" xr:uid="{43833C14-DA72-4A01-973D-3FC1FDEA41F4}"/>
    <cellStyle name="Note 3 10 2 2 5" xfId="10743" xr:uid="{8AF5E555-FEC7-4DAE-88B6-479F32F88A1F}"/>
    <cellStyle name="Note 3 10 2 2 6" xfId="16264" xr:uid="{B8A3ED1F-CFF1-4E79-961F-F1620694436A}"/>
    <cellStyle name="Note 3 10 2 2 7" xfId="17793" xr:uid="{FC851747-2D97-4E77-BFCD-CF13BE2B44EF}"/>
    <cellStyle name="Note 3 10 2 2 8" xfId="19101" xr:uid="{866EF9A0-A277-4FD0-8F94-445562138A02}"/>
    <cellStyle name="Note 3 10 2 2 9" xfId="16770" xr:uid="{13DF4E6D-5E54-4A25-AE58-D6E4C4FFA8DA}"/>
    <cellStyle name="Note 3 10 2 3" xfId="6600" xr:uid="{00000000-0005-0000-0000-0000910F0000}"/>
    <cellStyle name="Note 3 10 2 4" xfId="10310" xr:uid="{B0F31DAD-5640-49FD-8A3A-B9CC9745F1EB}"/>
    <cellStyle name="Note 3 10 2 5" xfId="7826" xr:uid="{04487109-932C-4603-9A0C-358820423900}"/>
    <cellStyle name="Note 3 10 2 6" xfId="8398" xr:uid="{F9EE4950-7552-41CE-AD96-F522A191FF75}"/>
    <cellStyle name="Note 3 10 2 7" xfId="14912" xr:uid="{419A767B-C4B3-40E4-AC5D-6D2C6E5C5898}"/>
    <cellStyle name="Note 3 10 2 8" xfId="16448" xr:uid="{A1E2C176-E6FC-4B62-8822-DB3A7F92EA56}"/>
    <cellStyle name="Note 3 10 2 9" xfId="17983" xr:uid="{8548BCF8-56C8-4CB3-AD41-EC90BC774D23}"/>
    <cellStyle name="Note 3 10 3" xfId="5246" xr:uid="{00000000-0005-0000-0000-0000930F0000}"/>
    <cellStyle name="Note 3 10 3 2" xfId="7031" xr:uid="{00000000-0005-0000-0000-0000930F0000}"/>
    <cellStyle name="Note 3 10 3 3" xfId="11381" xr:uid="{6C1BD88B-042F-4F38-937E-5C36FAAEA214}"/>
    <cellStyle name="Note 3 10 3 4" xfId="12785" xr:uid="{89CB5BFC-11A6-4D58-A69C-E85CCEBF330A}"/>
    <cellStyle name="Note 3 10 3 5" xfId="9217" xr:uid="{837F09C2-7DE0-4775-972F-8DFF3393AC07}"/>
    <cellStyle name="Note 3 10 3 6" xfId="15799" xr:uid="{E007901F-FFC4-481E-B97C-6DA0F8D7DCA7}"/>
    <cellStyle name="Note 3 10 3 7" xfId="17328" xr:uid="{F38C2A0A-257D-47BC-8EEE-D9F0B902B88E}"/>
    <cellStyle name="Note 3 10 3 8" xfId="18636" xr:uid="{C0116926-125F-48A7-9469-248E6CC75C56}"/>
    <cellStyle name="Note 3 10 3 9" xfId="19816" xr:uid="{D0FE8B5F-7824-45CB-A38B-98EABEB38B51}"/>
    <cellStyle name="Note 3 10 4" xfId="6139" xr:uid="{00000000-0005-0000-0000-0000900F0000}"/>
    <cellStyle name="Note 3 10 5" xfId="9738" xr:uid="{B8CCD233-2AEE-426A-B26D-A1CA02BCA6C3}"/>
    <cellStyle name="Note 3 10 6" xfId="10822" xr:uid="{E80932D5-0874-4094-B008-9569CCA16B19}"/>
    <cellStyle name="Note 3 10 7" xfId="10983" xr:uid="{F357554C-D37C-47FE-99E4-9DFD0516C093}"/>
    <cellStyle name="Note 3 10 8" xfId="9448" xr:uid="{079A27D7-411B-44A0-AD63-6794D91F2F58}"/>
    <cellStyle name="Note 3 10 9" xfId="15324" xr:uid="{3B01D5C7-1397-4278-B27A-78BD24CDD9D1}"/>
    <cellStyle name="Note 3 11" xfId="3517" xr:uid="{00000000-0005-0000-0000-0000940F0000}"/>
    <cellStyle name="Note 3 11 10" xfId="16843" xr:uid="{D8FA04E2-0FC6-4483-AE95-DDF3CB369F80}"/>
    <cellStyle name="Note 3 11 11" xfId="19661" xr:uid="{0EA7BD96-A0AA-4A49-A203-E22078A2B64E}"/>
    <cellStyle name="Note 3 11 2" xfId="4118" xr:uid="{00000000-0005-0000-0000-0000950F0000}"/>
    <cellStyle name="Note 3 11 2 10" xfId="12298" xr:uid="{0543DE8B-5288-4A8A-A16A-CE00A1BEF329}"/>
    <cellStyle name="Note 3 11 2 2" xfId="5717" xr:uid="{00000000-0005-0000-0000-0000960F0000}"/>
    <cellStyle name="Note 3 11 2 2 2" xfId="7502" xr:uid="{00000000-0005-0000-0000-0000960F0000}"/>
    <cellStyle name="Note 3 11 2 2 3" xfId="11852" xr:uid="{FDC62A20-6B25-4619-B2D0-699B21D5B1DE}"/>
    <cellStyle name="Note 3 11 2 2 4" xfId="13256" xr:uid="{0F0268B9-0A49-42B4-9DE5-0655B370EC0F}"/>
    <cellStyle name="Note 3 11 2 2 5" xfId="14332" xr:uid="{812D908F-328B-4757-BE5D-2A3A03505D85}"/>
    <cellStyle name="Note 3 11 2 2 6" xfId="16270" xr:uid="{CAD00716-86B7-4BBC-97B2-0A4DC215EEEA}"/>
    <cellStyle name="Note 3 11 2 2 7" xfId="17799" xr:uid="{4340F776-9D39-4F27-B67A-7CB81951BB01}"/>
    <cellStyle name="Note 3 11 2 2 8" xfId="19107" xr:uid="{F2F5B377-BDD4-49F5-9FAA-8794DE87C71C}"/>
    <cellStyle name="Note 3 11 2 2 9" xfId="19883" xr:uid="{4C640E28-2F0A-40B2-95FB-C873914B1D09}"/>
    <cellStyle name="Note 3 11 2 3" xfId="6606" xr:uid="{00000000-0005-0000-0000-0000950F0000}"/>
    <cellStyle name="Note 3 11 2 4" xfId="10315" xr:uid="{46C65320-6A5A-45C8-9B7F-B377A708B55E}"/>
    <cellStyle name="Note 3 11 2 5" xfId="7820" xr:uid="{83F0FFA8-B233-4DDC-8F43-223723DE4245}"/>
    <cellStyle name="Note 3 11 2 6" xfId="14859" xr:uid="{A5017D9E-64E3-4558-91B5-F590157A25B0}"/>
    <cellStyle name="Note 3 11 2 7" xfId="14918" xr:uid="{F2737DDB-7357-4DEA-ADD9-B5B04999829D}"/>
    <cellStyle name="Note 3 11 2 8" xfId="16454" xr:uid="{C649CD77-4EB8-459D-9826-0319D973DD5F}"/>
    <cellStyle name="Note 3 11 2 9" xfId="17989" xr:uid="{910D838A-9BD3-4D21-9838-29B0AF7B4AB2}"/>
    <cellStyle name="Note 3 11 3" xfId="5252" xr:uid="{00000000-0005-0000-0000-0000970F0000}"/>
    <cellStyle name="Note 3 11 3 2" xfId="7037" xr:uid="{00000000-0005-0000-0000-0000970F0000}"/>
    <cellStyle name="Note 3 11 3 3" xfId="11387" xr:uid="{0DBA6CD8-1978-4A45-A5E8-AF456B2C69EB}"/>
    <cellStyle name="Note 3 11 3 4" xfId="12791" xr:uid="{CAB5AE8C-8162-4476-95F0-4176FAB2CB15}"/>
    <cellStyle name="Note 3 11 3 5" xfId="13630" xr:uid="{B8C63762-1984-4385-813F-2994765BCE23}"/>
    <cellStyle name="Note 3 11 3 6" xfId="15805" xr:uid="{891A9867-B19D-4232-853A-A281D81619D4}"/>
    <cellStyle name="Note 3 11 3 7" xfId="17334" xr:uid="{010F6A1F-AC12-4FEA-B21F-E80E50C6E1FC}"/>
    <cellStyle name="Note 3 11 3 8" xfId="18642" xr:uid="{AEFBF22C-FEC1-435E-B361-A961766C6681}"/>
    <cellStyle name="Note 3 11 3 9" xfId="16430" xr:uid="{5EB0E15D-C4CF-4772-A0BA-599F2F8D9DC6}"/>
    <cellStyle name="Note 3 11 4" xfId="6145" xr:uid="{00000000-0005-0000-0000-0000940F0000}"/>
    <cellStyle name="Note 3 11 5" xfId="9743" xr:uid="{783935B2-A0D3-440B-B340-7341BA100CBA}"/>
    <cellStyle name="Note 3 11 6" xfId="11091" xr:uid="{C76604C9-91B4-4D65-84D4-9D0A12B006CB}"/>
    <cellStyle name="Note 3 11 7" xfId="14642" xr:uid="{8FDB2D14-32B7-4230-9025-70B3BAA4BA41}"/>
    <cellStyle name="Note 3 11 8" xfId="12334" xr:uid="{3FDB8442-12FA-45E2-B5B2-38B5297CA9F6}"/>
    <cellStyle name="Note 3 11 9" xfId="15512" xr:uid="{E62908D4-4ADA-4367-9B7A-3AC2B57AF849}"/>
    <cellStyle name="Note 3 12" xfId="3523" xr:uid="{00000000-0005-0000-0000-0000980F0000}"/>
    <cellStyle name="Note 3 12 10" xfId="17038" xr:uid="{389ED2EA-B1C4-49FC-BBA6-D84B1E0CC88C}"/>
    <cellStyle name="Note 3 12 11" xfId="19794" xr:uid="{03F2D391-E528-463C-9366-29DC30B226B7}"/>
    <cellStyle name="Note 3 12 2" xfId="4124" xr:uid="{00000000-0005-0000-0000-0000990F0000}"/>
    <cellStyle name="Note 3 12 2 10" xfId="8723" xr:uid="{369530DC-A77A-4C17-83E4-992787BE5FFC}"/>
    <cellStyle name="Note 3 12 2 2" xfId="5723" xr:uid="{00000000-0005-0000-0000-00009A0F0000}"/>
    <cellStyle name="Note 3 12 2 2 2" xfId="7508" xr:uid="{00000000-0005-0000-0000-00009A0F0000}"/>
    <cellStyle name="Note 3 12 2 2 3" xfId="11858" xr:uid="{831F7713-E83B-4C64-A00C-2BF9A554F53F}"/>
    <cellStyle name="Note 3 12 2 2 4" xfId="13262" xr:uid="{3DA39EB5-50DB-4E98-98D5-2F4DA0EFBBD4}"/>
    <cellStyle name="Note 3 12 2 2 5" xfId="12357" xr:uid="{64F857D3-3808-4C54-9FA1-3D9E1CCA972C}"/>
    <cellStyle name="Note 3 12 2 2 6" xfId="16276" xr:uid="{0A657E5F-FB6F-4C92-A95C-F4DBA28373F8}"/>
    <cellStyle name="Note 3 12 2 2 7" xfId="17805" xr:uid="{51AE5599-9C98-4A3C-A336-5ECB720E0716}"/>
    <cellStyle name="Note 3 12 2 2 8" xfId="19113" xr:uid="{C9E32D23-0AFA-4345-B858-78DF5EC8D623}"/>
    <cellStyle name="Note 3 12 2 2 9" xfId="19647" xr:uid="{EF521A00-F313-44BA-BF66-0A18DF92627C}"/>
    <cellStyle name="Note 3 12 2 3" xfId="6612" xr:uid="{00000000-0005-0000-0000-0000990F0000}"/>
    <cellStyle name="Note 3 12 2 4" xfId="10320" xr:uid="{880DEFEB-5E60-4652-9419-F7A8C827BF59}"/>
    <cellStyle name="Note 3 12 2 5" xfId="7814" xr:uid="{57FD94BA-73BA-47F7-9789-9734B56F25E8}"/>
    <cellStyle name="Note 3 12 2 6" xfId="11063" xr:uid="{494B809B-4953-41BC-9CC3-B7993D087E89}"/>
    <cellStyle name="Note 3 12 2 7" xfId="14924" xr:uid="{4CDD6B75-F35D-4CB4-A172-9EF0F38B5BD7}"/>
    <cellStyle name="Note 3 12 2 8" xfId="16460" xr:uid="{AA07040D-E696-4B64-95B0-075DBF5D98B2}"/>
    <cellStyle name="Note 3 12 2 9" xfId="17995" xr:uid="{CE648973-B0D2-4C7A-AD32-B2080E9D4A67}"/>
    <cellStyle name="Note 3 12 3" xfId="5258" xr:uid="{00000000-0005-0000-0000-00009B0F0000}"/>
    <cellStyle name="Note 3 12 3 2" xfId="7043" xr:uid="{00000000-0005-0000-0000-00009B0F0000}"/>
    <cellStyle name="Note 3 12 3 3" xfId="11393" xr:uid="{527BFDD7-2230-4B4D-9226-9739BE584CC0}"/>
    <cellStyle name="Note 3 12 3 4" xfId="12797" xr:uid="{5AE8DD5B-2D5B-468E-80B9-D59BF8C9308E}"/>
    <cellStyle name="Note 3 12 3 5" xfId="13732" xr:uid="{FA9EA3F3-8FB4-4ADD-8092-8DD68544341F}"/>
    <cellStyle name="Note 3 12 3 6" xfId="15811" xr:uid="{D2DB2101-4092-430B-BD7A-1210A963FCD4}"/>
    <cellStyle name="Note 3 12 3 7" xfId="17340" xr:uid="{31C8D5F6-F9ED-4414-A543-C7EE27FC0B67}"/>
    <cellStyle name="Note 3 12 3 8" xfId="18648" xr:uid="{EB6E39D8-FCE6-4896-9842-901BC97E5C80}"/>
    <cellStyle name="Note 3 12 3 9" xfId="19671" xr:uid="{7B69D57F-57D2-4A4A-ACC7-C30BCC6ABA16}"/>
    <cellStyle name="Note 3 12 4" xfId="6151" xr:uid="{00000000-0005-0000-0000-0000980F0000}"/>
    <cellStyle name="Note 3 12 5" xfId="9749" xr:uid="{298BB463-300F-4B0D-B11B-9E3377003FE8}"/>
    <cellStyle name="Note 3 12 6" xfId="9591" xr:uid="{6CB94AA8-F39C-4B8B-98B5-226E7C546327}"/>
    <cellStyle name="Note 3 12 7" xfId="13688" xr:uid="{E8A2708D-591F-49CE-B146-FCE897767CEE}"/>
    <cellStyle name="Note 3 12 8" xfId="10375" xr:uid="{B675F5A1-3D23-4D7E-B196-FD27F0BD90A9}"/>
    <cellStyle name="Note 3 12 9" xfId="15408" xr:uid="{2028222E-160A-43F7-A3D5-4F39B57FFE66}"/>
    <cellStyle name="Note 3 13" xfId="3742" xr:uid="{00000000-0005-0000-0000-00009C0F0000}"/>
    <cellStyle name="Note 3 13 10" xfId="19706" xr:uid="{50E30881-AED4-4B7F-911B-814DF913F357}"/>
    <cellStyle name="Note 3 13 2" xfId="5420" xr:uid="{00000000-0005-0000-0000-00009D0F0000}"/>
    <cellStyle name="Note 3 13 2 2" xfId="7205" xr:uid="{00000000-0005-0000-0000-00009D0F0000}"/>
    <cellStyle name="Note 3 13 2 3" xfId="11555" xr:uid="{A9D6EAD3-E5AB-4AC5-94BF-0E0D6587D653}"/>
    <cellStyle name="Note 3 13 2 4" xfId="12959" xr:uid="{13B00BF2-3492-4432-A7FC-709F88C94261}"/>
    <cellStyle name="Note 3 13 2 5" xfId="8645" xr:uid="{1C4D212F-BF01-4934-A460-5D572A7EAA40}"/>
    <cellStyle name="Note 3 13 2 6" xfId="15973" xr:uid="{FE56C495-2C38-4C43-8E7F-8EBBB26B0035}"/>
    <cellStyle name="Note 3 13 2 7" xfId="17502" xr:uid="{501AD45E-445F-4F61-8A20-23333B4B9E9F}"/>
    <cellStyle name="Note 3 13 2 8" xfId="18810" xr:uid="{D0F60ED8-5D59-4686-91A6-2B5ACA1D3103}"/>
    <cellStyle name="Note 3 13 2 9" xfId="10536" xr:uid="{AA9B611D-F46A-48EC-A35C-1FABE5FB6989}"/>
    <cellStyle name="Note 3 13 3" xfId="6312" xr:uid="{00000000-0005-0000-0000-00009C0F0000}"/>
    <cellStyle name="Note 3 13 4" xfId="9953" xr:uid="{A49B3EBE-B1F6-48A4-B4C3-99D44D4D45C6}"/>
    <cellStyle name="Note 3 13 5" xfId="7892" xr:uid="{00079B0E-D228-489D-82E4-097DF1A85DD9}"/>
    <cellStyle name="Note 3 13 6" xfId="13621" xr:uid="{15C0FBFB-5C0E-492F-92B3-3F9C30DCA5F6}"/>
    <cellStyle name="Note 3 13 7" xfId="9232" xr:uid="{7C3FC64B-9EA2-45FE-AE77-E0F67AEDA4C5}"/>
    <cellStyle name="Note 3 13 8" xfId="15220" xr:uid="{543328A9-43C9-4E90-BA31-28A569C7DADB}"/>
    <cellStyle name="Note 3 13 9" xfId="15215" xr:uid="{324F6EDB-435E-4679-8184-E91D2D55A827}"/>
    <cellStyle name="Note 3 14" xfId="3899" xr:uid="{00000000-0005-0000-0000-00009E0F0000}"/>
    <cellStyle name="Note 3 14 10" xfId="12366" xr:uid="{1BC58B3B-777E-4D74-92AE-96E0DCF13CD5}"/>
    <cellStyle name="Note 3 14 2" xfId="5535" xr:uid="{00000000-0005-0000-0000-00009F0F0000}"/>
    <cellStyle name="Note 3 14 2 2" xfId="7320" xr:uid="{00000000-0005-0000-0000-00009F0F0000}"/>
    <cellStyle name="Note 3 14 2 3" xfId="11670" xr:uid="{E165A48D-D586-44C2-AD9A-999F4BF04856}"/>
    <cellStyle name="Note 3 14 2 4" xfId="13074" xr:uid="{2494728F-4D6C-4677-A24B-8B7D61459D09}"/>
    <cellStyle name="Note 3 14 2 5" xfId="12307" xr:uid="{A28FACDD-582E-49FD-ACFC-7E843FB9AB7D}"/>
    <cellStyle name="Note 3 14 2 6" xfId="16088" xr:uid="{B171A776-464B-4F9E-9E0D-E8EAA520A4E6}"/>
    <cellStyle name="Note 3 14 2 7" xfId="17617" xr:uid="{D4281214-44BD-43F0-B663-27090F8037FB}"/>
    <cellStyle name="Note 3 14 2 8" xfId="18925" xr:uid="{23CC1EED-57E7-4DE1-9C4E-B694C8D27A61}"/>
    <cellStyle name="Note 3 14 2 9" xfId="8918" xr:uid="{348BFD58-DB57-44C1-BECE-C89D5E3C606E}"/>
    <cellStyle name="Note 3 14 3" xfId="6427" xr:uid="{00000000-0005-0000-0000-00009E0F0000}"/>
    <cellStyle name="Note 3 14 4" xfId="10107" xr:uid="{7C2F7771-17B5-419E-A4CD-B18188C2DA76}"/>
    <cellStyle name="Note 3 14 5" xfId="10136" xr:uid="{823D30EA-C3BB-4D7E-8E93-E31E2C8DB92F}"/>
    <cellStyle name="Note 3 14 6" xfId="8617" xr:uid="{4B242AB0-9D19-4897-8E65-DD0260665C45}"/>
    <cellStyle name="Note 3 14 7" xfId="8585" xr:uid="{4BFF15D9-DB42-4A60-85B8-C657DC6D92C4}"/>
    <cellStyle name="Note 3 14 8" xfId="12253" xr:uid="{23938A20-B2F0-49F1-8A09-00B1AD3E7EAF}"/>
    <cellStyle name="Note 3 14 9" xfId="12189" xr:uid="{1B1DA951-4A8B-400B-A287-B30A70EFED9F}"/>
    <cellStyle name="Note 3 15" xfId="4986" xr:uid="{00000000-0005-0000-0000-0000A00F0000}"/>
    <cellStyle name="Note 3 15 2" xfId="6772" xr:uid="{00000000-0005-0000-0000-0000A00F0000}"/>
    <cellStyle name="Note 3 15 3" xfId="11122" xr:uid="{36C9AB8F-8099-46ED-AB31-3D9E7592D912}"/>
    <cellStyle name="Note 3 15 4" xfId="12526" xr:uid="{EBCDC287-5E64-4326-AE3B-65ED7FF4D991}"/>
    <cellStyle name="Note 3 15 5" xfId="12452" xr:uid="{9FCCE019-D8D0-4E0B-A152-DDC63D27E9A0}"/>
    <cellStyle name="Note 3 15 6" xfId="15539" xr:uid="{884402DD-0585-48DE-A008-9ED6814E6BC8}"/>
    <cellStyle name="Note 3 15 7" xfId="17068" xr:uid="{79848CD8-2DE1-4DDD-AE03-65E5E626ACD1}"/>
    <cellStyle name="Note 3 15 8" xfId="18377" xr:uid="{4EAFDA0B-73C4-442F-81A6-72617B34F7B2}"/>
    <cellStyle name="Note 3 15 9" xfId="8823" xr:uid="{0B4B57F5-3B78-4794-8EA2-60957B7425DA}"/>
    <cellStyle name="Note 3 16" xfId="5880" xr:uid="{00000000-0005-0000-0000-00008F0F0000}"/>
    <cellStyle name="Note 3 17" xfId="9170" xr:uid="{3F6EFA54-D6B7-4DB9-97FF-057ABD141196}"/>
    <cellStyle name="Note 3 18" xfId="10643" xr:uid="{76CFB2BD-8AE3-473A-A5CC-151715B6A199}"/>
    <cellStyle name="Note 3 19" xfId="8716" xr:uid="{A3702A23-6CA1-4B1D-B837-051716C50681}"/>
    <cellStyle name="Note 3 2" xfId="3300" xr:uid="{00000000-0005-0000-0000-0000A10F0000}"/>
    <cellStyle name="Note 3 2 10" xfId="9534" xr:uid="{04BB037B-AB54-409C-8CDF-BBD577AD7938}"/>
    <cellStyle name="Note 3 2 11" xfId="7665" xr:uid="{309207A6-CBFC-4A10-8159-9B222BF89729}"/>
    <cellStyle name="Note 3 2 12" xfId="13455" xr:uid="{C14138DD-EEB0-4440-9AD3-8D54D1F5B238}"/>
    <cellStyle name="Note 3 2 13" xfId="12205" xr:uid="{93B02581-229C-4A16-9CC6-7CB6C5B1B33B}"/>
    <cellStyle name="Note 3 2 14" xfId="15104" xr:uid="{9C4BFE49-65E9-4EF0-8A09-8B5FD20CE7A1}"/>
    <cellStyle name="Note 3 2 15" xfId="16762" xr:uid="{BA90B61B-2BEF-400B-A9ED-B35FBC03C110}"/>
    <cellStyle name="Note 3 2 16" xfId="19325" xr:uid="{C652E4CE-AA4B-4DF0-86E6-B24893A8D0D3}"/>
    <cellStyle name="Note 3 2 2" xfId="3301" xr:uid="{00000000-0005-0000-0000-0000A20F0000}"/>
    <cellStyle name="Note 3 2 2 10" xfId="13783" xr:uid="{B57A76CA-4F2F-4306-8E6A-0C5E5E2D6061}"/>
    <cellStyle name="Note 3 2 2 11" xfId="14842" xr:uid="{02F043FD-5194-4190-BB0F-FCBD37C426C4}"/>
    <cellStyle name="Note 3 2 2 12" xfId="15475" xr:uid="{68DB3775-A134-4EDA-9402-A2A54C7B00E7}"/>
    <cellStyle name="Note 3 2 2 13" xfId="16514" xr:uid="{51CCDDEB-DBB2-419A-B3C5-68618F48DA11}"/>
    <cellStyle name="Note 3 2 2 14" xfId="19698" xr:uid="{D7FBC47E-0ADE-4927-903A-A362EE1F1694}"/>
    <cellStyle name="Note 3 2 2 2" xfId="3388" xr:uid="{00000000-0005-0000-0000-0000A30F0000}"/>
    <cellStyle name="Note 3 2 2 2 10" xfId="8170" xr:uid="{A7477433-1049-4CCA-B066-47BB66A1D487}"/>
    <cellStyle name="Note 3 2 2 2 11" xfId="14389" xr:uid="{E05C67CF-6B87-43E6-9D91-7F8055B8BF0A}"/>
    <cellStyle name="Note 3 2 2 2 12" xfId="16871" xr:uid="{1F30D908-CF9E-46A4-88E0-FF11F58E12BC}"/>
    <cellStyle name="Note 3 2 2 2 13" xfId="19917" xr:uid="{600A25DF-A974-4E83-9821-E36A0808BE9E}"/>
    <cellStyle name="Note 3 2 2 2 2" xfId="3666" xr:uid="{00000000-0005-0000-0000-0000A40F0000}"/>
    <cellStyle name="Note 3 2 2 2 2 10" xfId="16674" xr:uid="{85DA7406-E407-4745-82D4-D7B219D9BAC3}"/>
    <cellStyle name="Note 3 2 2 2 2 11" xfId="18257" xr:uid="{3B5968CB-D3F6-4F35-B3CE-1DAAA2E2D411}"/>
    <cellStyle name="Note 3 2 2 2 2 2" xfId="4259" xr:uid="{00000000-0005-0000-0000-0000A50F0000}"/>
    <cellStyle name="Note 3 2 2 2 2 2 10" xfId="11033" xr:uid="{D8C07EB8-8BEF-4B63-AE17-0A597264E453}"/>
    <cellStyle name="Note 3 2 2 2 2 2 2" xfId="5816" xr:uid="{00000000-0005-0000-0000-0000A60F0000}"/>
    <cellStyle name="Note 3 2 2 2 2 2 2 2" xfId="7601" xr:uid="{00000000-0005-0000-0000-0000A60F0000}"/>
    <cellStyle name="Note 3 2 2 2 2 2 2 3" xfId="11951" xr:uid="{0A79B183-59D0-4EA9-A3BD-EEA7574B6948}"/>
    <cellStyle name="Note 3 2 2 2 2 2 2 4" xfId="13355" xr:uid="{9B30A789-48B5-4EFE-AF3E-14815BED5D2D}"/>
    <cellStyle name="Note 3 2 2 2 2 2 2 5" xfId="14041" xr:uid="{EA9F46A7-D0BA-4FD4-AC52-E1C004970D79}"/>
    <cellStyle name="Note 3 2 2 2 2 2 2 6" xfId="16369" xr:uid="{984F5F8B-2E9F-47E2-A0FB-CB391D2A25CE}"/>
    <cellStyle name="Note 3 2 2 2 2 2 2 7" xfId="17898" xr:uid="{0EF3C7D3-B4B3-4E7F-9DC7-390767214B01}"/>
    <cellStyle name="Note 3 2 2 2 2 2 2 8" xfId="19206" xr:uid="{92B4D227-D9EA-4238-90D8-516F8A9E2D49}"/>
    <cellStyle name="Note 3 2 2 2 2 2 2 9" xfId="8935" xr:uid="{B91538B0-920E-4FED-AB2C-953FB5A6782F}"/>
    <cellStyle name="Note 3 2 2 2 2 2 3" xfId="6704" xr:uid="{00000000-0005-0000-0000-0000A50F0000}"/>
    <cellStyle name="Note 3 2 2 2 2 2 4" xfId="10451" xr:uid="{003600B0-1DA3-473A-8E4B-0EBA5DD72AFB}"/>
    <cellStyle name="Note 3 2 2 2 2 2 5" xfId="7691" xr:uid="{63D02F0B-63FF-4F40-B8E2-4AC67C937F93}"/>
    <cellStyle name="Note 3 2 2 2 2 2 6" xfId="14812" xr:uid="{02584DFA-D74A-41F4-9CFE-E109C55B1D6B}"/>
    <cellStyle name="Note 3 2 2 2 2 2 7" xfId="15042" xr:uid="{185D65F9-00AB-4511-B9A5-C78DB1EC4B5F}"/>
    <cellStyle name="Note 3 2 2 2 2 2 8" xfId="16579" xr:uid="{8E2A5EF0-297E-45A9-B28C-B5E0C994D224}"/>
    <cellStyle name="Note 3 2 2 2 2 2 9" xfId="18098" xr:uid="{4DAC8C4F-7ED2-4B76-A1BD-E69BCEB3AD25}"/>
    <cellStyle name="Note 3 2 2 2 2 3" xfId="5351" xr:uid="{00000000-0005-0000-0000-0000A70F0000}"/>
    <cellStyle name="Note 3 2 2 2 2 3 2" xfId="7136" xr:uid="{00000000-0005-0000-0000-0000A70F0000}"/>
    <cellStyle name="Note 3 2 2 2 2 3 3" xfId="11486" xr:uid="{E32BE65A-3126-4AF4-9E04-EDA8D0C2A057}"/>
    <cellStyle name="Note 3 2 2 2 2 3 4" xfId="12890" xr:uid="{0B26CC57-23DC-46E0-B7F3-F0359575ABF9}"/>
    <cellStyle name="Note 3 2 2 2 2 3 5" xfId="8190" xr:uid="{67CEA7B6-63DD-4697-9BB4-68C28922E996}"/>
    <cellStyle name="Note 3 2 2 2 2 3 6" xfId="15904" xr:uid="{3518CC43-D5FC-4C0C-B225-DED2CB29593C}"/>
    <cellStyle name="Note 3 2 2 2 2 3 7" xfId="17433" xr:uid="{D7FAD435-FFB7-425A-8D33-FED590121D67}"/>
    <cellStyle name="Note 3 2 2 2 2 3 8" xfId="18741" xr:uid="{387D89FF-8CEC-42D1-8464-499930D2FC8F}"/>
    <cellStyle name="Note 3 2 2 2 2 3 9" xfId="16432" xr:uid="{B66FD1F2-0EF1-4ACE-9D7D-2AB87C54D3D8}"/>
    <cellStyle name="Note 3 2 2 2 2 4" xfId="6243" xr:uid="{00000000-0005-0000-0000-0000A40F0000}"/>
    <cellStyle name="Note 3 2 2 2 2 5" xfId="9884" xr:uid="{15EC5B4F-45C4-4052-B267-FBC034B52756}"/>
    <cellStyle name="Note 3 2 2 2 2 6" xfId="10686" xr:uid="{30261B81-B088-4129-8C99-9B92C87D6DF1}"/>
    <cellStyle name="Note 3 2 2 2 2 7" xfId="14265" xr:uid="{578C59EE-F590-49EE-BA10-404010A21021}"/>
    <cellStyle name="Note 3 2 2 2 2 8" xfId="8606" xr:uid="{7C4D143D-1259-45BC-A089-B664531D2D82}"/>
    <cellStyle name="Note 3 2 2 2 2 9" xfId="11061" xr:uid="{73E29F2F-612F-4EDD-AF04-0F9BF34C62CC}"/>
    <cellStyle name="Note 3 2 2 2 3" xfId="3816" xr:uid="{00000000-0005-0000-0000-0000A80F0000}"/>
    <cellStyle name="Note 3 2 2 2 3 10" xfId="19608" xr:uid="{5844856A-A315-43C5-B39A-13DCE2FED742}"/>
    <cellStyle name="Note 3 2 2 2 3 2" xfId="5480" xr:uid="{00000000-0005-0000-0000-0000A90F0000}"/>
    <cellStyle name="Note 3 2 2 2 3 2 2" xfId="7265" xr:uid="{00000000-0005-0000-0000-0000A90F0000}"/>
    <cellStyle name="Note 3 2 2 2 3 2 3" xfId="11615" xr:uid="{5F85F790-B68C-4144-AF68-6DD960CD42D3}"/>
    <cellStyle name="Note 3 2 2 2 3 2 4" xfId="13019" xr:uid="{0ECF6608-ED12-4FDB-A3A2-748E37B0D9C3}"/>
    <cellStyle name="Note 3 2 2 2 3 2 5" xfId="14338" xr:uid="{EB71B21F-7A94-42EF-8718-F791CD7A04A5}"/>
    <cellStyle name="Note 3 2 2 2 3 2 6" xfId="16033" xr:uid="{D8623359-E766-4101-9294-94FEC4337B5C}"/>
    <cellStyle name="Note 3 2 2 2 3 2 7" xfId="17562" xr:uid="{BAD09067-F6A9-4F10-A826-F2E967442290}"/>
    <cellStyle name="Note 3 2 2 2 3 2 8" xfId="18870" xr:uid="{4FC42331-8C77-43BF-99DC-22ECF5D7CDA3}"/>
    <cellStyle name="Note 3 2 2 2 3 2 9" xfId="19691" xr:uid="{8C3F576D-C5AC-4DDD-ABE3-44AA017A807F}"/>
    <cellStyle name="Note 3 2 2 2 3 3" xfId="6372" xr:uid="{00000000-0005-0000-0000-0000A80F0000}"/>
    <cellStyle name="Note 3 2 2 2 3 4" xfId="10025" xr:uid="{8ED7B54B-A80A-4061-81FD-738B9C491BB6}"/>
    <cellStyle name="Note 3 2 2 2 3 5" xfId="9355" xr:uid="{86BE0CD4-1DE0-47CC-BCB4-5E93ADD1B60A}"/>
    <cellStyle name="Note 3 2 2 2 3 6" xfId="14209" xr:uid="{F5F5C3AC-88C0-411B-85B4-2E46A2810A6E}"/>
    <cellStyle name="Note 3 2 2 2 3 7" xfId="10616" xr:uid="{00DF74FD-81EC-424E-99F2-D7F591ADFC50}"/>
    <cellStyle name="Note 3 2 2 2 3 8" xfId="15455" xr:uid="{95DFFEC5-FE62-40E4-A13E-E2BAB0C38783}"/>
    <cellStyle name="Note 3 2 2 2 3 9" xfId="16782" xr:uid="{66F319BE-076C-4A18-98AF-A5B72F940970}"/>
    <cellStyle name="Note 3 2 2 2 4" xfId="3993" xr:uid="{00000000-0005-0000-0000-0000AA0F0000}"/>
    <cellStyle name="Note 3 2 2 2 4 10" xfId="19682" xr:uid="{AB31F59B-37CF-482A-994D-1071EC2D4547}"/>
    <cellStyle name="Note 3 2 2 2 4 2" xfId="5615" xr:uid="{00000000-0005-0000-0000-0000AB0F0000}"/>
    <cellStyle name="Note 3 2 2 2 4 2 2" xfId="7400" xr:uid="{00000000-0005-0000-0000-0000AB0F0000}"/>
    <cellStyle name="Note 3 2 2 2 4 2 3" xfId="11750" xr:uid="{89ABF25C-B9AC-47EF-AB39-611AFA029A10}"/>
    <cellStyle name="Note 3 2 2 2 4 2 4" xfId="13154" xr:uid="{B9E2DBFC-750D-440D-B4FB-021B7145B052}"/>
    <cellStyle name="Note 3 2 2 2 4 2 5" xfId="12249" xr:uid="{6D8BE7D8-38CE-4F9E-9991-751FF1D7ADC8}"/>
    <cellStyle name="Note 3 2 2 2 4 2 6" xfId="16168" xr:uid="{1653EF27-72F1-465E-A4C1-53942E794C6B}"/>
    <cellStyle name="Note 3 2 2 2 4 2 7" xfId="17697" xr:uid="{8C857203-9C90-411A-9BA7-476F85CBE5B9}"/>
    <cellStyle name="Note 3 2 2 2 4 2 8" xfId="19005" xr:uid="{F8473A0D-38EF-4F18-967B-E8569E5FB9B1}"/>
    <cellStyle name="Note 3 2 2 2 4 2 9" xfId="12091" xr:uid="{AA518673-AFAE-4B4B-82AF-D7F2CE14C215}"/>
    <cellStyle name="Note 3 2 2 2 4 3" xfId="6505" xr:uid="{00000000-0005-0000-0000-0000AA0F0000}"/>
    <cellStyle name="Note 3 2 2 2 4 4" xfId="10199" xr:uid="{59FBABFD-C024-4DB8-AB0A-122B58146BBB}"/>
    <cellStyle name="Note 3 2 2 2 4 5" xfId="9654" xr:uid="{108B7ED3-9F47-43EC-BEEF-67679A5F2159}"/>
    <cellStyle name="Note 3 2 2 2 4 6" xfId="12361" xr:uid="{95F8E79A-D74F-4818-A723-12AF87540851}"/>
    <cellStyle name="Note 3 2 2 2 4 7" xfId="12326" xr:uid="{F62DC5C2-A876-4A5E-BBF1-F49A23141ACE}"/>
    <cellStyle name="Note 3 2 2 2 4 8" xfId="12204" xr:uid="{EE61CF5D-63B3-4982-940E-F24701FF317F}"/>
    <cellStyle name="Note 3 2 2 2 4 9" xfId="9560" xr:uid="{79C8311F-6213-4D70-89D7-5D3A5BD13A51}"/>
    <cellStyle name="Note 3 2 2 2 5" xfId="5151" xr:uid="{00000000-0005-0000-0000-0000AC0F0000}"/>
    <cellStyle name="Note 3 2 2 2 5 2" xfId="6936" xr:uid="{00000000-0005-0000-0000-0000AC0F0000}"/>
    <cellStyle name="Note 3 2 2 2 5 3" xfId="11286" xr:uid="{0ABE7F6E-A414-4059-965E-1630FE460409}"/>
    <cellStyle name="Note 3 2 2 2 5 4" xfId="12690" xr:uid="{0FD72CBD-8575-4DF2-A207-E04F250CF67B}"/>
    <cellStyle name="Note 3 2 2 2 5 5" xfId="7939" xr:uid="{E0C0DD74-55BF-4250-A43A-B2F663A0E7A6}"/>
    <cellStyle name="Note 3 2 2 2 5 6" xfId="15704" xr:uid="{C51BFB65-7B4E-42FE-B912-9C80A5319465}"/>
    <cellStyle name="Note 3 2 2 2 5 7" xfId="17233" xr:uid="{77444D26-006E-42E2-9071-562C055FACF6}"/>
    <cellStyle name="Note 3 2 2 2 5 8" xfId="18541" xr:uid="{1609856B-925B-4FD0-9B03-AB19E318DC19}"/>
    <cellStyle name="Note 3 2 2 2 5 9" xfId="7767" xr:uid="{156FC179-1DB1-4F06-B3E3-F13823BDE539}"/>
    <cellStyle name="Note 3 2 2 2 6" xfId="6044" xr:uid="{00000000-0005-0000-0000-0000A30F0000}"/>
    <cellStyle name="Note 3 2 2 2 7" xfId="9620" xr:uid="{3DA52637-EE2F-414E-BC5A-5A181CC10384}"/>
    <cellStyle name="Note 3 2 2 2 8" xfId="7982" xr:uid="{BA8D3EC1-DD88-43FC-97E0-363FC1E4DAB7}"/>
    <cellStyle name="Note 3 2 2 2 9" xfId="8445" xr:uid="{80641139-23E9-41FD-9AD1-869DB17974D1}"/>
    <cellStyle name="Note 3 2 2 3" xfId="3665" xr:uid="{00000000-0005-0000-0000-0000AD0F0000}"/>
    <cellStyle name="Note 3 2 2 3 10" xfId="16813" xr:uid="{C48509C8-0C03-4AD5-B252-77F1465BD8CF}"/>
    <cellStyle name="Note 3 2 2 3 11" xfId="13418" xr:uid="{2F762F6B-9094-42EF-91C7-3F02F7AFF4F2}"/>
    <cellStyle name="Note 3 2 2 3 2" xfId="4258" xr:uid="{00000000-0005-0000-0000-0000AE0F0000}"/>
    <cellStyle name="Note 3 2 2 3 2 10" xfId="18275" xr:uid="{864BB6B1-81E1-4881-B8DA-7B1259E2BA13}"/>
    <cellStyle name="Note 3 2 2 3 2 2" xfId="5815" xr:uid="{00000000-0005-0000-0000-0000AF0F0000}"/>
    <cellStyle name="Note 3 2 2 3 2 2 2" xfId="7600" xr:uid="{00000000-0005-0000-0000-0000AF0F0000}"/>
    <cellStyle name="Note 3 2 2 3 2 2 3" xfId="11950" xr:uid="{11AF3E9C-078A-4218-BD52-36B5F7CF1964}"/>
    <cellStyle name="Note 3 2 2 3 2 2 4" xfId="13354" xr:uid="{720E1EFA-C05F-4829-8D77-D933FC7E1505}"/>
    <cellStyle name="Note 3 2 2 3 2 2 5" xfId="9446" xr:uid="{D0402DBC-D75E-4AB0-A427-9234D0058EB3}"/>
    <cellStyle name="Note 3 2 2 3 2 2 6" xfId="16368" xr:uid="{1EA0E244-A347-4224-8096-5F9FFFE3600F}"/>
    <cellStyle name="Note 3 2 2 3 2 2 7" xfId="17897" xr:uid="{29C042BF-9A1E-473B-83E5-9805557DE525}"/>
    <cellStyle name="Note 3 2 2 3 2 2 8" xfId="19205" xr:uid="{91640523-E39F-4375-A829-ABC415859E85}"/>
    <cellStyle name="Note 3 2 2 3 2 2 9" xfId="19787" xr:uid="{3B0A7C60-5B7A-4B03-A4BB-96DEBB7659DB}"/>
    <cellStyle name="Note 3 2 2 3 2 3" xfId="6703" xr:uid="{00000000-0005-0000-0000-0000AE0F0000}"/>
    <cellStyle name="Note 3 2 2 3 2 4" xfId="10450" xr:uid="{A84C4155-7F96-4727-9FCD-23717CEA8A3B}"/>
    <cellStyle name="Note 3 2 2 3 2 5" xfId="7692" xr:uid="{EE79FFF0-F901-4A06-89E5-2D1BF00CD87A}"/>
    <cellStyle name="Note 3 2 2 3 2 6" xfId="14498" xr:uid="{47122A22-FAC3-40FA-8F9A-355BBBBDCE95}"/>
    <cellStyle name="Note 3 2 2 3 2 7" xfId="15041" xr:uid="{B3F7DF7D-B6CC-4A38-A2C8-DD5543D9142D}"/>
    <cellStyle name="Note 3 2 2 3 2 8" xfId="16578" xr:uid="{77DE054C-C668-4F75-8422-0CAFA675B5A1}"/>
    <cellStyle name="Note 3 2 2 3 2 9" xfId="18097" xr:uid="{E4ACFEB3-05AE-4BF4-B90A-2FB759B52B12}"/>
    <cellStyle name="Note 3 2 2 3 3" xfId="5350" xr:uid="{00000000-0005-0000-0000-0000B00F0000}"/>
    <cellStyle name="Note 3 2 2 3 3 2" xfId="7135" xr:uid="{00000000-0005-0000-0000-0000B00F0000}"/>
    <cellStyle name="Note 3 2 2 3 3 3" xfId="11485" xr:uid="{B17FE950-ECCF-46C9-8FF9-FAC1C35C4F17}"/>
    <cellStyle name="Note 3 2 2 3 3 4" xfId="12889" xr:uid="{062063E2-F8BD-4F01-A714-088D451C8170}"/>
    <cellStyle name="Note 3 2 2 3 3 5" xfId="9041" xr:uid="{7FF35FA4-F732-4309-BB84-850E81B8981F}"/>
    <cellStyle name="Note 3 2 2 3 3 6" xfId="15903" xr:uid="{6DB25CFA-FE13-495D-9F23-A10670C38C11}"/>
    <cellStyle name="Note 3 2 2 3 3 7" xfId="17432" xr:uid="{48A7606C-D607-45B4-B401-F2464EC0A57F}"/>
    <cellStyle name="Note 3 2 2 3 3 8" xfId="18740" xr:uid="{99356A62-DC7C-44AB-BFC2-964DEE6A8BF2}"/>
    <cellStyle name="Note 3 2 2 3 3 9" xfId="19942" xr:uid="{30A3124F-2A8B-4B39-9690-CE5C9542CB24}"/>
    <cellStyle name="Note 3 2 2 3 4" xfId="6242" xr:uid="{00000000-0005-0000-0000-0000AD0F0000}"/>
    <cellStyle name="Note 3 2 2 3 5" xfId="9883" xr:uid="{C0AE057B-4320-45C8-83D8-E3E44AC49305}"/>
    <cellStyle name="Note 3 2 2 3 6" xfId="10884" xr:uid="{CDDC8867-71AA-41C4-9F50-FE94654173E5}"/>
    <cellStyle name="Note 3 2 2 3 7" xfId="8628" xr:uid="{9DB3C9D9-C605-438E-8228-EB10AF78125D}"/>
    <cellStyle name="Note 3 2 2 3 8" xfId="13674" xr:uid="{F3EEDABE-BC0B-46B7-9F65-2965933F01E9}"/>
    <cellStyle name="Note 3 2 2 3 9" xfId="14967" xr:uid="{19E6E162-D9DF-4BA7-8D32-4DFDF43EDF53}"/>
    <cellStyle name="Note 3 2 2 4" xfId="3744" xr:uid="{00000000-0005-0000-0000-0000B10F0000}"/>
    <cellStyle name="Note 3 2 2 4 10" xfId="15471" xr:uid="{FEF14339-A0E0-467D-8CCD-746A8DDE6804}"/>
    <cellStyle name="Note 3 2 2 4 2" xfId="5422" xr:uid="{00000000-0005-0000-0000-0000B20F0000}"/>
    <cellStyle name="Note 3 2 2 4 2 2" xfId="7207" xr:uid="{00000000-0005-0000-0000-0000B20F0000}"/>
    <cellStyle name="Note 3 2 2 4 2 3" xfId="11557" xr:uid="{0D2780CD-7CD4-4838-864C-4ECF0DC746EB}"/>
    <cellStyle name="Note 3 2 2 4 2 4" xfId="12961" xr:uid="{536B0A4B-9381-4179-961A-73DC92209DE4}"/>
    <cellStyle name="Note 3 2 2 4 2 5" xfId="14444" xr:uid="{343F7AFB-1CBC-41F8-B368-862177CF5EE1}"/>
    <cellStyle name="Note 3 2 2 4 2 6" xfId="15975" xr:uid="{F8A7C531-3073-4A91-8730-6E89CA0714BA}"/>
    <cellStyle name="Note 3 2 2 4 2 7" xfId="17504" xr:uid="{D0FBE3A6-6FB6-495A-9CB4-5D0520CFF5E5}"/>
    <cellStyle name="Note 3 2 2 4 2 8" xfId="18812" xr:uid="{57EC24E7-ECAA-441D-91E7-FEA7B90BE81D}"/>
    <cellStyle name="Note 3 2 2 4 2 9" xfId="19969" xr:uid="{5C2F9E7D-8B38-464E-B4E7-7D95068D86FD}"/>
    <cellStyle name="Note 3 2 2 4 3" xfId="6314" xr:uid="{00000000-0005-0000-0000-0000B10F0000}"/>
    <cellStyle name="Note 3 2 2 4 4" xfId="9955" xr:uid="{5FEDD6AF-93F9-4ED2-967C-FD577EA0F592}"/>
    <cellStyle name="Note 3 2 2 4 5" xfId="7890" xr:uid="{81E73586-D2DA-4DD7-B4D1-8B4AB5972F51}"/>
    <cellStyle name="Note 3 2 2 4 6" xfId="9149" xr:uid="{10B5A27D-5447-4484-A305-DBFB5CE5A153}"/>
    <cellStyle name="Note 3 2 2 4 7" xfId="8138" xr:uid="{8C08C9FE-0702-411E-A964-7A4798117765}"/>
    <cellStyle name="Note 3 2 2 4 8" xfId="14306" xr:uid="{1F1B8F65-A74F-4ED1-917B-7CD848661364}"/>
    <cellStyle name="Note 3 2 2 4 9" xfId="16810" xr:uid="{23D6081A-D6FC-4A25-ABA2-77D8AE111ABB}"/>
    <cellStyle name="Note 3 2 2 5" xfId="3901" xr:uid="{00000000-0005-0000-0000-0000B30F0000}"/>
    <cellStyle name="Note 3 2 2 5 10" xfId="20006" xr:uid="{5C5851CB-FDCC-4293-B08E-F43B46CC6A8B}"/>
    <cellStyle name="Note 3 2 2 5 2" xfId="5537" xr:uid="{00000000-0005-0000-0000-0000B40F0000}"/>
    <cellStyle name="Note 3 2 2 5 2 2" xfId="7322" xr:uid="{00000000-0005-0000-0000-0000B40F0000}"/>
    <cellStyle name="Note 3 2 2 5 2 3" xfId="11672" xr:uid="{87A13596-156B-41D7-B237-04C671D506E1}"/>
    <cellStyle name="Note 3 2 2 5 2 4" xfId="13076" xr:uid="{582397F5-4275-425C-B1A5-0984B4AC85FB}"/>
    <cellStyle name="Note 3 2 2 5 2 5" xfId="14342" xr:uid="{5CB2F61A-0013-4E64-B8B4-0BA8DD21F9A0}"/>
    <cellStyle name="Note 3 2 2 5 2 6" xfId="16090" xr:uid="{78EBE5B1-E604-49E0-84EA-55FE3C04E34B}"/>
    <cellStyle name="Note 3 2 2 5 2 7" xfId="17619" xr:uid="{9BDE2BB2-675E-484E-8B89-2A5B27CFF0C3}"/>
    <cellStyle name="Note 3 2 2 5 2 8" xfId="18927" xr:uid="{94B1E2C6-74E2-419E-AB19-230880F0682C}"/>
    <cellStyle name="Note 3 2 2 5 2 9" xfId="10619" xr:uid="{B6D274CB-8F11-4CAD-8A52-8DDAEF4BCC2F}"/>
    <cellStyle name="Note 3 2 2 5 3" xfId="6429" xr:uid="{00000000-0005-0000-0000-0000B30F0000}"/>
    <cellStyle name="Note 3 2 2 5 4" xfId="10109" xr:uid="{AA68E027-F648-4640-9A47-42D546BBD96C}"/>
    <cellStyle name="Note 3 2 2 5 5" xfId="10796" xr:uid="{F34131DB-FF35-4062-925F-1C4AA996ED7B}"/>
    <cellStyle name="Note 3 2 2 5 6" xfId="9119" xr:uid="{EE7E4784-DAB8-489A-87AF-CCB28A4C48FE}"/>
    <cellStyle name="Note 3 2 2 5 7" xfId="9406" xr:uid="{A96A8B9A-5E2D-48FA-871F-33C874FB1157}"/>
    <cellStyle name="Note 3 2 2 5 8" xfId="14845" xr:uid="{F6EF7509-8B9A-43E2-B0E6-B8673FFAE27C}"/>
    <cellStyle name="Note 3 2 2 5 9" xfId="14729" xr:uid="{B2423A8D-6085-4051-9881-1C6DEACC9EF6}"/>
    <cellStyle name="Note 3 2 2 6" xfId="5078" xr:uid="{00000000-0005-0000-0000-0000B50F0000}"/>
    <cellStyle name="Note 3 2 2 6 2" xfId="6863" xr:uid="{00000000-0005-0000-0000-0000B50F0000}"/>
    <cellStyle name="Note 3 2 2 6 3" xfId="11213" xr:uid="{A71A2C3D-CFE2-4F85-8803-1BE2FEF832EE}"/>
    <cellStyle name="Note 3 2 2 6 4" xfId="12617" xr:uid="{E4ECAC12-DA63-4451-99D9-26DC159B2D40}"/>
    <cellStyle name="Note 3 2 2 6 5" xfId="12223" xr:uid="{EAB06584-8AC7-4876-86DD-E60A33AF81DF}"/>
    <cellStyle name="Note 3 2 2 6 6" xfId="15631" xr:uid="{3ECAA6EF-774C-4371-BA42-1ADB51913B8B}"/>
    <cellStyle name="Note 3 2 2 6 7" xfId="17160" xr:uid="{B0EE73DA-9FF5-44EE-8BB9-6A8DB2073591}"/>
    <cellStyle name="Note 3 2 2 6 8" xfId="18468" xr:uid="{29289003-5AE9-44E8-85A4-37D7EE6FFEA4}"/>
    <cellStyle name="Note 3 2 2 6 9" xfId="8896" xr:uid="{4F43811B-26FA-4361-AEE4-324436F6785C}"/>
    <cellStyle name="Note 3 2 2 7" xfId="5971" xr:uid="{00000000-0005-0000-0000-0000A20F0000}"/>
    <cellStyle name="Note 3 2 2 8" xfId="9535" xr:uid="{D42255B4-3615-489E-A007-8E782BE332AB}"/>
    <cellStyle name="Note 3 2 2 9" xfId="9391" xr:uid="{35D5D697-C39F-41B9-B102-7390C7ECD257}"/>
    <cellStyle name="Note 3 2 3" xfId="3302" xr:uid="{00000000-0005-0000-0000-0000B60F0000}"/>
    <cellStyle name="Note 3 2 3 10" xfId="10868" xr:uid="{44F3520E-50A1-4F7F-BA4B-56018388A375}"/>
    <cellStyle name="Note 3 2 3 11" xfId="8557" xr:uid="{CDBCF21F-6CFB-400E-8CFD-21A8A2F1622B}"/>
    <cellStyle name="Note 3 2 3 12" xfId="15330" xr:uid="{3268FBA9-2F27-4AAA-B421-44C74737C5DF}"/>
    <cellStyle name="Note 3 2 3 13" xfId="10576" xr:uid="{0E1B04E0-85C3-451B-AA98-D35CE7B8FF2F}"/>
    <cellStyle name="Note 3 2 3 14" xfId="7715" xr:uid="{2AAE1117-634E-45C7-B6CB-A91C98FD62D1}"/>
    <cellStyle name="Note 3 2 3 2" xfId="3389" xr:uid="{00000000-0005-0000-0000-0000B70F0000}"/>
    <cellStyle name="Note 3 2 3 2 10" xfId="10744" xr:uid="{681ABCB0-12F3-45C2-B6E0-5DDBE6686D46}"/>
    <cellStyle name="Note 3 2 3 2 11" xfId="15439" xr:uid="{69F8BFEC-FB7E-4F03-A740-FDB1601D8DA4}"/>
    <cellStyle name="Note 3 2 3 2 12" xfId="16732" xr:uid="{0B47A879-B89C-47F0-9930-DDB0A53C1D19}"/>
    <cellStyle name="Note 3 2 3 2 13" xfId="19528" xr:uid="{E75CB9B1-E243-4AE9-8CA5-E7CB31BD34F8}"/>
    <cellStyle name="Note 3 2 3 2 2" xfId="3668" xr:uid="{00000000-0005-0000-0000-0000B80F0000}"/>
    <cellStyle name="Note 3 2 3 2 2 10" xfId="16897" xr:uid="{5B58D390-105F-41FC-8DB5-BF658B007FF7}"/>
    <cellStyle name="Note 3 2 3 2 2 11" xfId="19385" xr:uid="{C6C79876-550E-4FBE-ABF4-BCD4049AF979}"/>
    <cellStyle name="Note 3 2 3 2 2 2" xfId="4261" xr:uid="{00000000-0005-0000-0000-0000B90F0000}"/>
    <cellStyle name="Note 3 2 3 2 2 2 10" xfId="19339" xr:uid="{DEB8A3E6-D5A8-483F-B0ED-ACD3BAA7E40E}"/>
    <cellStyle name="Note 3 2 3 2 2 2 2" xfId="5818" xr:uid="{00000000-0005-0000-0000-0000BA0F0000}"/>
    <cellStyle name="Note 3 2 3 2 2 2 2 2" xfId="7603" xr:uid="{00000000-0005-0000-0000-0000BA0F0000}"/>
    <cellStyle name="Note 3 2 3 2 2 2 2 3" xfId="11953" xr:uid="{BA831D96-11AC-4CC2-87AA-0000514FEEFE}"/>
    <cellStyle name="Note 3 2 3 2 2 2 2 4" xfId="13357" xr:uid="{6E4C62A6-A684-49F0-8131-FC6ECE9E0911}"/>
    <cellStyle name="Note 3 2 3 2 2 2 2 5" xfId="12498" xr:uid="{12DBA603-27B7-4AAE-A70A-1435B618888D}"/>
    <cellStyle name="Note 3 2 3 2 2 2 2 6" xfId="16371" xr:uid="{620A1C49-02FE-49E8-A7B8-97652781720E}"/>
    <cellStyle name="Note 3 2 3 2 2 2 2 7" xfId="17900" xr:uid="{5CB67A9E-FF33-4CFC-BA0B-C2E7525F8A37}"/>
    <cellStyle name="Note 3 2 3 2 2 2 2 8" xfId="19208" xr:uid="{8C695339-5208-43B4-81BB-0405567C40CB}"/>
    <cellStyle name="Note 3 2 3 2 2 2 2 9" xfId="12064" xr:uid="{FA9A6E76-09C5-4630-9D94-E9D09910A460}"/>
    <cellStyle name="Note 3 2 3 2 2 2 3" xfId="6706" xr:uid="{00000000-0005-0000-0000-0000B90F0000}"/>
    <cellStyle name="Note 3 2 3 2 2 2 4" xfId="10453" xr:uid="{4E2A9225-BA8F-4AEC-B469-A65D00B6AEC5}"/>
    <cellStyle name="Note 3 2 3 2 2 2 5" xfId="7689" xr:uid="{D6DCB404-1952-47AF-BD56-39DCA3ABC5AA}"/>
    <cellStyle name="Note 3 2 3 2 2 2 6" xfId="13745" xr:uid="{4E737C28-56EB-45B8-BF37-B259F9966CC7}"/>
    <cellStyle name="Note 3 2 3 2 2 2 7" xfId="15044" xr:uid="{9367F873-7CDF-4431-8E59-A06521AA0F68}"/>
    <cellStyle name="Note 3 2 3 2 2 2 8" xfId="16581" xr:uid="{E28D316C-AC95-4AF5-9712-FB687186EF3D}"/>
    <cellStyle name="Note 3 2 3 2 2 2 9" xfId="18100" xr:uid="{CF2A81CA-3272-4287-B898-49BB5160F65D}"/>
    <cellStyle name="Note 3 2 3 2 2 3" xfId="5353" xr:uid="{00000000-0005-0000-0000-0000BB0F0000}"/>
    <cellStyle name="Note 3 2 3 2 2 3 2" xfId="7138" xr:uid="{00000000-0005-0000-0000-0000BB0F0000}"/>
    <cellStyle name="Note 3 2 3 2 2 3 3" xfId="11488" xr:uid="{A61AFA43-2FC4-4D78-A038-89F7682A63EE}"/>
    <cellStyle name="Note 3 2 3 2 2 3 4" xfId="12892" xr:uid="{708B7E03-2454-4C4F-9AD7-4BC9B5DAC899}"/>
    <cellStyle name="Note 3 2 3 2 2 3 5" xfId="9161" xr:uid="{0943C685-5FEF-4C95-8FDE-53C0C4303BB4}"/>
    <cellStyle name="Note 3 2 3 2 2 3 6" xfId="15906" xr:uid="{A7B79472-9453-4F67-AF13-9F27BEB0E43D}"/>
    <cellStyle name="Note 3 2 3 2 2 3 7" xfId="17435" xr:uid="{CF7E3B7B-905D-42AA-AEBA-2451678B81E3}"/>
    <cellStyle name="Note 3 2 3 2 2 3 8" xfId="18743" xr:uid="{26BC8DFE-28F2-4EFB-97FE-01D8D9EED1B3}"/>
    <cellStyle name="Note 3 2 3 2 2 3 9" xfId="19443" xr:uid="{BCCB8F7C-9DC5-4E32-A7C9-2480DADDA9E5}"/>
    <cellStyle name="Note 3 2 3 2 2 4" xfId="6245" xr:uid="{00000000-0005-0000-0000-0000B80F0000}"/>
    <cellStyle name="Note 3 2 3 2 2 5" xfId="9886" xr:uid="{8DB2BE90-6EDD-431B-A2C9-069F0353ACB5}"/>
    <cellStyle name="Note 3 2 3 2 2 6" xfId="7903" xr:uid="{DA6B667C-C683-4992-9C96-F0C4D31672DB}"/>
    <cellStyle name="Note 3 2 3 2 2 7" xfId="8348" xr:uid="{C518FE91-D7AB-41C3-A8F4-0FDC52369468}"/>
    <cellStyle name="Note 3 2 3 2 2 8" xfId="14047" xr:uid="{5C3DCBC9-E695-417F-A41C-A96B685396E9}"/>
    <cellStyle name="Note 3 2 3 2 2 9" xfId="15265" xr:uid="{7934D7D2-5119-465C-BA34-7A7E45CE8E6A}"/>
    <cellStyle name="Note 3 2 3 2 3" xfId="3817" xr:uid="{00000000-0005-0000-0000-0000BC0F0000}"/>
    <cellStyle name="Note 3 2 3 2 3 10" xfId="8902" xr:uid="{B4BF7630-6018-43FD-8005-A78CC7C72F12}"/>
    <cellStyle name="Note 3 2 3 2 3 2" xfId="5481" xr:uid="{00000000-0005-0000-0000-0000BD0F0000}"/>
    <cellStyle name="Note 3 2 3 2 3 2 2" xfId="7266" xr:uid="{00000000-0005-0000-0000-0000BD0F0000}"/>
    <cellStyle name="Note 3 2 3 2 3 2 3" xfId="11616" xr:uid="{37316236-FA7A-45F2-B5D9-47B7FA5A9087}"/>
    <cellStyle name="Note 3 2 3 2 3 2 4" xfId="13020" xr:uid="{715A7188-0756-407C-8127-D1708632DCBA}"/>
    <cellStyle name="Note 3 2 3 2 3 2 5" xfId="13754" xr:uid="{8A89C588-AB62-4DE5-BA6D-A109B2517D92}"/>
    <cellStyle name="Note 3 2 3 2 3 2 6" xfId="16034" xr:uid="{7DA98137-B024-41B7-AC53-C0FA4456DA27}"/>
    <cellStyle name="Note 3 2 3 2 3 2 7" xfId="17563" xr:uid="{784F16A2-F785-48D8-81F9-7C9F1F4C13F2}"/>
    <cellStyle name="Note 3 2 3 2 3 2 8" xfId="18871" xr:uid="{778A0114-3DE6-44DF-9D9E-2184876CD71A}"/>
    <cellStyle name="Note 3 2 3 2 3 2 9" xfId="19822" xr:uid="{98346E2B-5FDF-432B-9F0D-0FD11614D020}"/>
    <cellStyle name="Note 3 2 3 2 3 3" xfId="6373" xr:uid="{00000000-0005-0000-0000-0000BC0F0000}"/>
    <cellStyle name="Note 3 2 3 2 3 4" xfId="10026" xr:uid="{8C766190-247B-4010-BD5D-D3D9F06287FA}"/>
    <cellStyle name="Note 3 2 3 2 3 5" xfId="10506" xr:uid="{D4C22F52-75FB-4F30-990B-2A054B374A13}"/>
    <cellStyle name="Note 3 2 3 2 3 6" xfId="8281" xr:uid="{43C33545-B724-4F4C-8B3D-B2E9A35C30CB}"/>
    <cellStyle name="Note 3 2 3 2 3 7" xfId="8284" xr:uid="{96977D38-E3D3-4110-88B3-C7555CD7BF79}"/>
    <cellStyle name="Note 3 2 3 2 3 8" xfId="15311" xr:uid="{5AE3C1D2-5C92-4F6B-ACD6-E54A99F15526}"/>
    <cellStyle name="Note 3 2 3 2 3 9" xfId="16641" xr:uid="{57B978AF-025B-4D23-B412-E787ECA18C1C}"/>
    <cellStyle name="Note 3 2 3 2 4" xfId="3994" xr:uid="{00000000-0005-0000-0000-0000BE0F0000}"/>
    <cellStyle name="Note 3 2 3 2 4 10" xfId="20011" xr:uid="{45F2FBE3-83A9-4977-A26C-7034F7B743B4}"/>
    <cellStyle name="Note 3 2 3 2 4 2" xfId="5616" xr:uid="{00000000-0005-0000-0000-0000BF0F0000}"/>
    <cellStyle name="Note 3 2 3 2 4 2 2" xfId="7401" xr:uid="{00000000-0005-0000-0000-0000BF0F0000}"/>
    <cellStyle name="Note 3 2 3 2 4 2 3" xfId="11751" xr:uid="{CF1DD75E-4585-4591-BA24-EF2DCBED4C81}"/>
    <cellStyle name="Note 3 2 3 2 4 2 4" xfId="13155" xr:uid="{EA87AD74-C85D-4CC7-998C-C25AB7587CCB}"/>
    <cellStyle name="Note 3 2 3 2 4 2 5" xfId="8413" xr:uid="{3FA01248-531F-4FD2-91FE-5073F06DC1CA}"/>
    <cellStyle name="Note 3 2 3 2 4 2 6" xfId="16169" xr:uid="{8F138BB0-85D1-4631-ADF8-4A35B09A7C62}"/>
    <cellStyle name="Note 3 2 3 2 4 2 7" xfId="17698" xr:uid="{D4BA3CFF-C8D3-4995-9A8B-403DA1FC1E52}"/>
    <cellStyle name="Note 3 2 3 2 4 2 8" xfId="19006" xr:uid="{3C7209DC-3B5E-472A-AF3A-A0556F3378D2}"/>
    <cellStyle name="Note 3 2 3 2 4 2 9" xfId="12484" xr:uid="{8CF946B0-9628-41BF-A2AF-112EC4A01D95}"/>
    <cellStyle name="Note 3 2 3 2 4 3" xfId="6506" xr:uid="{00000000-0005-0000-0000-0000BE0F0000}"/>
    <cellStyle name="Note 3 2 3 2 4 4" xfId="10200" xr:uid="{3485FC4E-31B0-47AC-8C24-5CF69C6AC106}"/>
    <cellStyle name="Note 3 2 3 2 4 5" xfId="9590" xr:uid="{58670DE6-61E6-4885-91E7-8CB9F45043A1}"/>
    <cellStyle name="Note 3 2 3 2 4 6" xfId="8119" xr:uid="{E45372C3-9CCD-494A-94D4-20FF349E71C9}"/>
    <cellStyle name="Note 3 2 3 2 4 7" xfId="8160" xr:uid="{6DA5073A-7FE5-48D3-9EC8-0B0ACFB1C169}"/>
    <cellStyle name="Note 3 2 3 2 4 8" xfId="10238" xr:uid="{F63E3C04-EE50-45D9-B8BA-2EA5AB6AC39C}"/>
    <cellStyle name="Note 3 2 3 2 4 9" xfId="13542" xr:uid="{416698BF-8107-40B9-9C45-A18529CF1968}"/>
    <cellStyle name="Note 3 2 3 2 5" xfId="5152" xr:uid="{00000000-0005-0000-0000-0000C00F0000}"/>
    <cellStyle name="Note 3 2 3 2 5 2" xfId="6937" xr:uid="{00000000-0005-0000-0000-0000C00F0000}"/>
    <cellStyle name="Note 3 2 3 2 5 3" xfId="11287" xr:uid="{64449041-3228-400D-97A7-CA85955AEA18}"/>
    <cellStyle name="Note 3 2 3 2 5 4" xfId="12691" xr:uid="{32792667-B760-4F66-A6C7-7B44D8DC3E08}"/>
    <cellStyle name="Note 3 2 3 2 5 5" xfId="14122" xr:uid="{619F275E-1BBC-41C4-A2F5-FA7BB5E239C2}"/>
    <cellStyle name="Note 3 2 3 2 5 6" xfId="15705" xr:uid="{6B9D54B1-EA3A-422A-B21C-4CBA747FC6C0}"/>
    <cellStyle name="Note 3 2 3 2 5 7" xfId="17234" xr:uid="{66B7BB15-C577-4C12-938F-5D726887F04C}"/>
    <cellStyle name="Note 3 2 3 2 5 8" xfId="18542" xr:uid="{E44EF695-B71D-4A8A-9B0F-586384ECBBCD}"/>
    <cellStyle name="Note 3 2 3 2 5 9" xfId="19277" xr:uid="{47FDDF25-8F60-4470-997B-46299345FA64}"/>
    <cellStyle name="Note 3 2 3 2 6" xfId="6045" xr:uid="{00000000-0005-0000-0000-0000B70F0000}"/>
    <cellStyle name="Note 3 2 3 2 7" xfId="9621" xr:uid="{71FF7F60-CA9E-42CE-A5A0-7EEA7375B8B8}"/>
    <cellStyle name="Note 3 2 3 2 8" xfId="7981" xr:uid="{96AF26E0-BF6B-4362-9791-8DFA27B7F192}"/>
    <cellStyle name="Note 3 2 3 2 9" xfId="14310" xr:uid="{58680E86-E4F8-44A3-AF53-4B8C6B521B4A}"/>
    <cellStyle name="Note 3 2 3 3" xfId="3667" xr:uid="{00000000-0005-0000-0000-0000C10F0000}"/>
    <cellStyle name="Note 3 2 3 3 10" xfId="17036" xr:uid="{37518A05-D733-4D1C-A1E2-78C9D16C0E2E}"/>
    <cellStyle name="Note 3 2 3 3 11" xfId="8924" xr:uid="{C5987FFD-FC0A-470C-9840-364F85427F82}"/>
    <cellStyle name="Note 3 2 3 3 2" xfId="4260" xr:uid="{00000000-0005-0000-0000-0000C20F0000}"/>
    <cellStyle name="Note 3 2 3 3 2 10" xfId="19837" xr:uid="{3059D658-D6C9-43A3-9B0A-CF1A86DA90CA}"/>
    <cellStyle name="Note 3 2 3 3 2 2" xfId="5817" xr:uid="{00000000-0005-0000-0000-0000C30F0000}"/>
    <cellStyle name="Note 3 2 3 3 2 2 2" xfId="7602" xr:uid="{00000000-0005-0000-0000-0000C30F0000}"/>
    <cellStyle name="Note 3 2 3 3 2 2 3" xfId="11952" xr:uid="{0E57EEFC-C4C3-466B-BA95-E6247782C28E}"/>
    <cellStyle name="Note 3 2 3 3 2 2 4" xfId="13356" xr:uid="{1DE0D5E3-A820-40B1-BFD9-915B4A29F8C0}"/>
    <cellStyle name="Note 3 2 3 3 2 2 5" xfId="10471" xr:uid="{E5C24C10-06E8-47C9-932D-292B439244C6}"/>
    <cellStyle name="Note 3 2 3 3 2 2 6" xfId="16370" xr:uid="{3CDA58DD-94A9-4241-9738-E0DFE667997E}"/>
    <cellStyle name="Note 3 2 3 3 2 2 7" xfId="17899" xr:uid="{A1226551-2D5A-403C-85F7-14A25F95B357}"/>
    <cellStyle name="Note 3 2 3 3 2 2 8" xfId="19207" xr:uid="{7D38B18F-7DC3-448A-ACC6-69D298AFE482}"/>
    <cellStyle name="Note 3 2 3 3 2 2 9" xfId="15385" xr:uid="{77F3DED4-CF29-4B5C-89FE-26988A9EA387}"/>
    <cellStyle name="Note 3 2 3 3 2 3" xfId="6705" xr:uid="{00000000-0005-0000-0000-0000C20F0000}"/>
    <cellStyle name="Note 3 2 3 3 2 4" xfId="10452" xr:uid="{B7F4EBCF-EE84-47DF-9F28-12C9576AC886}"/>
    <cellStyle name="Note 3 2 3 3 2 5" xfId="7690" xr:uid="{8CAE33FB-941B-438A-AC08-800E6C68F18A}"/>
    <cellStyle name="Note 3 2 3 3 2 6" xfId="14687" xr:uid="{C9D1CE86-787D-45FF-B384-45286C5DE081}"/>
    <cellStyle name="Note 3 2 3 3 2 7" xfId="15043" xr:uid="{A9E82B7C-3384-4FC2-8B2F-94F07523B0E0}"/>
    <cellStyle name="Note 3 2 3 3 2 8" xfId="16580" xr:uid="{14C41AF2-F7FC-4A3C-A871-DD8110ACEB3D}"/>
    <cellStyle name="Note 3 2 3 3 2 9" xfId="18099" xr:uid="{EA15B628-5B6F-485B-8FB0-24F432792DF8}"/>
    <cellStyle name="Note 3 2 3 3 3" xfId="5352" xr:uid="{00000000-0005-0000-0000-0000C40F0000}"/>
    <cellStyle name="Note 3 2 3 3 3 2" xfId="7137" xr:uid="{00000000-0005-0000-0000-0000C40F0000}"/>
    <cellStyle name="Note 3 2 3 3 3 3" xfId="11487" xr:uid="{813C0609-D709-4554-B337-3DAECF24D075}"/>
    <cellStyle name="Note 3 2 3 3 3 4" xfId="12891" xr:uid="{7DBD5F7E-A3BD-4290-89F7-9AD418184C24}"/>
    <cellStyle name="Note 3 2 3 3 3 5" xfId="14201" xr:uid="{365FD326-AA0C-484E-8589-215FFA449FBA}"/>
    <cellStyle name="Note 3 2 3 3 3 6" xfId="15905" xr:uid="{1A593EFC-798A-4377-8E7B-91DA924B2246}"/>
    <cellStyle name="Note 3 2 3 3 3 7" xfId="17434" xr:uid="{9665BA94-D8AB-47F5-80BC-3A0143CBD2E1}"/>
    <cellStyle name="Note 3 2 3 3 3 8" xfId="18742" xr:uid="{E1151D77-0017-45AC-8D0E-78652D8E821D}"/>
    <cellStyle name="Note 3 2 3 3 3 9" xfId="15127" xr:uid="{D2839413-ECBB-4DA0-B53A-9EB13C05204F}"/>
    <cellStyle name="Note 3 2 3 3 4" xfId="6244" xr:uid="{00000000-0005-0000-0000-0000C10F0000}"/>
    <cellStyle name="Note 3 2 3 3 5" xfId="9885" xr:uid="{7120FE3E-74AC-4544-85A1-9BCA0430E63A}"/>
    <cellStyle name="Note 3 2 3 3 6" xfId="10372" xr:uid="{036F99D2-781E-4FA3-AD4D-291C4D1B6350}"/>
    <cellStyle name="Note 3 2 3 3 7" xfId="8297" xr:uid="{2594C382-1AB1-433A-BF1E-B6BCEFD91279}"/>
    <cellStyle name="Note 3 2 3 3 8" xfId="14499" xr:uid="{5A19FC03-F603-4F1A-8D9A-EE18396728B5}"/>
    <cellStyle name="Note 3 2 3 3 9" xfId="15412" xr:uid="{B764C9F8-1FC3-41AD-96C3-6EFC2CF322A7}"/>
    <cellStyle name="Note 3 2 3 4" xfId="3745" xr:uid="{00000000-0005-0000-0000-0000C50F0000}"/>
    <cellStyle name="Note 3 2 3 4 10" xfId="12070" xr:uid="{F8D5E6BD-B919-48EB-B4CE-E36BBFF57290}"/>
    <cellStyle name="Note 3 2 3 4 2" xfId="5423" xr:uid="{00000000-0005-0000-0000-0000C60F0000}"/>
    <cellStyle name="Note 3 2 3 4 2 2" xfId="7208" xr:uid="{00000000-0005-0000-0000-0000C60F0000}"/>
    <cellStyle name="Note 3 2 3 4 2 3" xfId="11558" xr:uid="{79088C62-2726-46AC-AD10-0D5BC17615CD}"/>
    <cellStyle name="Note 3 2 3 4 2 4" xfId="12962" xr:uid="{394DB8A5-E7C2-42F6-ACAE-837DA8954D98}"/>
    <cellStyle name="Note 3 2 3 4 2 5" xfId="14045" xr:uid="{2D60546C-87A0-431B-8665-8B51A77AA9AF}"/>
    <cellStyle name="Note 3 2 3 4 2 6" xfId="15976" xr:uid="{A0332E14-831C-4A61-B050-EFFD8905668A}"/>
    <cellStyle name="Note 3 2 3 4 2 7" xfId="17505" xr:uid="{AE69A5C5-11DC-4FDE-A8E0-DF3E2DEE2A3E}"/>
    <cellStyle name="Note 3 2 3 4 2 8" xfId="18813" xr:uid="{85EFC82B-1821-4E53-ADBB-F6738B14F346}"/>
    <cellStyle name="Note 3 2 3 4 2 9" xfId="9440" xr:uid="{500987B2-D98D-4DEC-ADD1-B9585F9652C2}"/>
    <cellStyle name="Note 3 2 3 4 3" xfId="6315" xr:uid="{00000000-0005-0000-0000-0000C50F0000}"/>
    <cellStyle name="Note 3 2 3 4 4" xfId="9956" xr:uid="{D903EA1B-C478-480E-B26E-9A0F48D35ED1}"/>
    <cellStyle name="Note 3 2 3 4 5" xfId="7889" xr:uid="{516CFC77-1513-43D1-8647-55735126BF09}"/>
    <cellStyle name="Note 3 2 3 4 6" xfId="8709" xr:uid="{23C17849-3AA3-4256-AEAE-6D72BE56011C}"/>
    <cellStyle name="Note 3 2 3 4 7" xfId="11106" xr:uid="{85002C15-1EE2-40BC-A3C4-501A219FD009}"/>
    <cellStyle name="Note 3 2 3 4 8" xfId="13823" xr:uid="{B90BF6E0-1B88-4CFF-A296-19FFCFC59977}"/>
    <cellStyle name="Note 3 2 3 4 9" xfId="16671" xr:uid="{A0351600-AE7A-426E-A2A5-9FFE1BECF83F}"/>
    <cellStyle name="Note 3 2 3 5" xfId="3902" xr:uid="{00000000-0005-0000-0000-0000C70F0000}"/>
    <cellStyle name="Note 3 2 3 5 10" xfId="16926" xr:uid="{D61FECAE-8B51-4544-9EE7-FBD753B9587B}"/>
    <cellStyle name="Note 3 2 3 5 2" xfId="5538" xr:uid="{00000000-0005-0000-0000-0000C80F0000}"/>
    <cellStyle name="Note 3 2 3 5 2 2" xfId="7323" xr:uid="{00000000-0005-0000-0000-0000C80F0000}"/>
    <cellStyle name="Note 3 2 3 5 2 3" xfId="11673" xr:uid="{F86A1095-C3A5-45FA-906E-C69E5F715066}"/>
    <cellStyle name="Note 3 2 3 5 2 4" xfId="13077" xr:uid="{EC1DF043-DBA7-4746-82D4-27EF68B01D18}"/>
    <cellStyle name="Note 3 2 3 5 2 5" xfId="12321" xr:uid="{83A08FF1-2A73-4419-9E50-BA963277A9FB}"/>
    <cellStyle name="Note 3 2 3 5 2 6" xfId="16091" xr:uid="{33602A22-BB56-4AB5-947E-898653940B07}"/>
    <cellStyle name="Note 3 2 3 5 2 7" xfId="17620" xr:uid="{F4890793-B986-4564-9760-608DFBFDDE83}"/>
    <cellStyle name="Note 3 2 3 5 2 8" xfId="18928" xr:uid="{28C574A5-14C2-4AB5-B9D8-0655F0CCDA00}"/>
    <cellStyle name="Note 3 2 3 5 2 9" xfId="19699" xr:uid="{8E82B182-4029-4931-8C2F-BA4018C109EA}"/>
    <cellStyle name="Note 3 2 3 5 3" xfId="6430" xr:uid="{00000000-0005-0000-0000-0000C70F0000}"/>
    <cellStyle name="Note 3 2 3 5 4" xfId="10110" xr:uid="{A7671486-4557-48F6-A46A-9BD2F8E5A697}"/>
    <cellStyle name="Note 3 2 3 5 5" xfId="10600" xr:uid="{A0170F44-1DD2-4585-810E-DAB84D470F17}"/>
    <cellStyle name="Note 3 2 3 5 6" xfId="14400" xr:uid="{26BCAA1B-78B8-46F7-87AC-58BCEADE513A}"/>
    <cellStyle name="Note 3 2 3 5 7" xfId="14699" xr:uid="{F0B15704-293C-4884-916C-7D7302125228}"/>
    <cellStyle name="Note 3 2 3 5 8" xfId="10865" xr:uid="{02491E4B-F4CB-4EFF-8C2C-73E07B608A7C}"/>
    <cellStyle name="Note 3 2 3 5 9" xfId="9474" xr:uid="{A261A6D6-F6D9-4356-83D2-7C98BB3A5A57}"/>
    <cellStyle name="Note 3 2 3 6" xfId="5079" xr:uid="{00000000-0005-0000-0000-0000C90F0000}"/>
    <cellStyle name="Note 3 2 3 6 2" xfId="6864" xr:uid="{00000000-0005-0000-0000-0000C90F0000}"/>
    <cellStyle name="Note 3 2 3 6 3" xfId="11214" xr:uid="{EC0C600C-4FEC-4FE7-9A9C-B6249DAC87D4}"/>
    <cellStyle name="Note 3 2 3 6 4" xfId="12618" xr:uid="{86E2F610-35CB-4B6B-AA69-A0B8FCBFC44B}"/>
    <cellStyle name="Note 3 2 3 6 5" xfId="10665" xr:uid="{16E9A1B5-64E3-4C34-8085-2FD9ED933E0D}"/>
    <cellStyle name="Note 3 2 3 6 6" xfId="15632" xr:uid="{470DD022-F557-4E4A-B485-66BBBE0469F7}"/>
    <cellStyle name="Note 3 2 3 6 7" xfId="17161" xr:uid="{87781D98-8144-4468-8CCE-F1402E2FB98A}"/>
    <cellStyle name="Note 3 2 3 6 8" xfId="18469" xr:uid="{C3754034-40FA-4CAF-BB3A-32033865D87C}"/>
    <cellStyle name="Note 3 2 3 6 9" xfId="14190" xr:uid="{066FFB48-7F1E-4160-B390-D9BAAC0B8CDE}"/>
    <cellStyle name="Note 3 2 3 7" xfId="5972" xr:uid="{00000000-0005-0000-0000-0000B60F0000}"/>
    <cellStyle name="Note 3 2 3 8" xfId="9536" xr:uid="{6FAE2BE7-8E57-401B-B3D3-C24656B2FEFE}"/>
    <cellStyle name="Note 3 2 3 9" xfId="9390" xr:uid="{BF21BAEA-89BC-4EE4-B5A0-297FD9C5AC3C}"/>
    <cellStyle name="Note 3 2 4" xfId="3387" xr:uid="{00000000-0005-0000-0000-0000CA0F0000}"/>
    <cellStyle name="Note 3 2 4 10" xfId="9311" xr:uid="{CD2E0317-183E-4D49-87E5-E76AF61705CD}"/>
    <cellStyle name="Note 3 2 4 11" xfId="15178" xr:uid="{D0DCA780-D0B2-41D5-900A-642A3F3FBADE}"/>
    <cellStyle name="Note 3 2 4 12" xfId="17013" xr:uid="{2CCAA46A-30BC-4A4D-A050-CF4E71C843DC}"/>
    <cellStyle name="Note 3 2 4 13" xfId="13795" xr:uid="{6EBAA5EA-4130-4633-93D7-ADD444F4E8EB}"/>
    <cellStyle name="Note 3 2 4 2" xfId="3669" xr:uid="{00000000-0005-0000-0000-0000CB0F0000}"/>
    <cellStyle name="Note 3 2 4 2 10" xfId="16755" xr:uid="{0EFEB7F4-17B1-4304-87AF-C3DC749F535D}"/>
    <cellStyle name="Note 3 2 4 2 11" xfId="19740" xr:uid="{022A60ED-A6BA-40A6-A5FD-C6EFC2DC044F}"/>
    <cellStyle name="Note 3 2 4 2 2" xfId="4262" xr:uid="{00000000-0005-0000-0000-0000CC0F0000}"/>
    <cellStyle name="Note 3 2 4 2 2 10" xfId="18035" xr:uid="{34E46D9F-819D-447D-B6DA-F48DF21D06D6}"/>
    <cellStyle name="Note 3 2 4 2 2 2" xfId="5819" xr:uid="{00000000-0005-0000-0000-0000CD0F0000}"/>
    <cellStyle name="Note 3 2 4 2 2 2 2" xfId="7604" xr:uid="{00000000-0005-0000-0000-0000CD0F0000}"/>
    <cellStyle name="Note 3 2 4 2 2 2 3" xfId="11954" xr:uid="{C1EDCE90-EBF2-492A-A19F-57ADCBCD376A}"/>
    <cellStyle name="Note 3 2 4 2 2 2 4" xfId="13358" xr:uid="{4D6ED241-4743-4CB5-8990-5CAA305FDE01}"/>
    <cellStyle name="Note 3 2 4 2 2 2 5" xfId="9904" xr:uid="{0C851ADE-AFEB-4B40-855D-640CF041B781}"/>
    <cellStyle name="Note 3 2 4 2 2 2 6" xfId="16372" xr:uid="{EEE24CCD-204A-46AB-9951-3CA59F69F173}"/>
    <cellStyle name="Note 3 2 4 2 2 2 7" xfId="17901" xr:uid="{DBCC9577-415F-4EF1-A991-DB7C73FCE6FE}"/>
    <cellStyle name="Note 3 2 4 2 2 2 8" xfId="19209" xr:uid="{2709A637-AC35-47E6-AEE1-8AD876E1755E}"/>
    <cellStyle name="Note 3 2 4 2 2 2 9" xfId="8955" xr:uid="{CBFA8048-FFCB-44B9-9E2F-6E17AA9E5BFA}"/>
    <cellStyle name="Note 3 2 4 2 2 3" xfId="6707" xr:uid="{00000000-0005-0000-0000-0000CC0F0000}"/>
    <cellStyle name="Note 3 2 4 2 2 4" xfId="10454" xr:uid="{B201B816-DD67-4191-9031-6A910C82640D}"/>
    <cellStyle name="Note 3 2 4 2 2 5" xfId="9330" xr:uid="{6A4A7317-0E8A-4893-AEB4-71728C0E6A04}"/>
    <cellStyle name="Note 3 2 4 2 2 6" xfId="12153" xr:uid="{BF96EEED-DEF8-49D9-808D-C9A44386DF12}"/>
    <cellStyle name="Note 3 2 4 2 2 7" xfId="15045" xr:uid="{891DB7CD-4D8F-4CE6-984C-3EEE7D23BA03}"/>
    <cellStyle name="Note 3 2 4 2 2 8" xfId="16582" xr:uid="{3FC76B1F-F45F-468C-86F5-09679E3E14D0}"/>
    <cellStyle name="Note 3 2 4 2 2 9" xfId="18101" xr:uid="{9563A094-F4B6-477F-9798-009DE0388718}"/>
    <cellStyle name="Note 3 2 4 2 3" xfId="5354" xr:uid="{00000000-0005-0000-0000-0000CE0F0000}"/>
    <cellStyle name="Note 3 2 4 2 3 2" xfId="7139" xr:uid="{00000000-0005-0000-0000-0000CE0F0000}"/>
    <cellStyle name="Note 3 2 4 2 3 3" xfId="11489" xr:uid="{2B3F3534-815C-4E8C-AD60-7BBB56E69140}"/>
    <cellStyle name="Note 3 2 4 2 3 4" xfId="12893" xr:uid="{1061C6A6-0580-4DED-92F7-51348824561F}"/>
    <cellStyle name="Note 3 2 4 2 3 5" xfId="10894" xr:uid="{2C6E8B80-3FE6-431F-8C61-E9AF86549EC1}"/>
    <cellStyle name="Note 3 2 4 2 3 6" xfId="15907" xr:uid="{A06EE3BF-1864-488E-8267-42042E4DEE46}"/>
    <cellStyle name="Note 3 2 4 2 3 7" xfId="17436" xr:uid="{7970EF3A-4907-47DA-9C62-5C469806B004}"/>
    <cellStyle name="Note 3 2 4 2 3 8" xfId="18744" xr:uid="{D03E11C9-39E4-4487-85C2-26625D86FC06}"/>
    <cellStyle name="Note 3 2 4 2 3 9" xfId="12093" xr:uid="{0E1B708F-FCBC-404A-9FDC-3E043ED6C000}"/>
    <cellStyle name="Note 3 2 4 2 4" xfId="6246" xr:uid="{00000000-0005-0000-0000-0000CB0F0000}"/>
    <cellStyle name="Note 3 2 4 2 5" xfId="9887" xr:uid="{DE262672-FFE1-4451-8C23-E5BAAF7FBA74}"/>
    <cellStyle name="Note 3 2 4 2 6" xfId="7902" xr:uid="{4EA9C7BD-9BF0-49EB-B64E-76732CAB43A5}"/>
    <cellStyle name="Note 3 2 4 2 7" xfId="8574" xr:uid="{9C9D7C3E-3D31-4135-A015-C3CEDA46981A}"/>
    <cellStyle name="Note 3 2 4 2 8" xfId="13607" xr:uid="{AF333824-CE74-454A-90A3-627A4F5E620B}"/>
    <cellStyle name="Note 3 2 4 2 9" xfId="15121" xr:uid="{8FF5822C-B128-422F-ABEA-CAEE502A1F51}"/>
    <cellStyle name="Note 3 2 4 3" xfId="3815" xr:uid="{00000000-0005-0000-0000-0000CF0F0000}"/>
    <cellStyle name="Note 3 2 4 3 10" xfId="10816" xr:uid="{7F091066-135D-4216-93A5-F98047A00215}"/>
    <cellStyle name="Note 3 2 4 3 2" xfId="5479" xr:uid="{00000000-0005-0000-0000-0000D00F0000}"/>
    <cellStyle name="Note 3 2 4 3 2 2" xfId="7264" xr:uid="{00000000-0005-0000-0000-0000D00F0000}"/>
    <cellStyle name="Note 3 2 4 3 2 3" xfId="11614" xr:uid="{5A918076-7B8E-41E4-9E66-E730864E0FE8}"/>
    <cellStyle name="Note 3 2 4 3 2 4" xfId="13018" xr:uid="{85001381-E38C-415D-938B-BBCCC7E44554}"/>
    <cellStyle name="Note 3 2 4 3 2 5" xfId="12213" xr:uid="{DBD7A633-CDA5-4C83-AE5C-22BFDC603B25}"/>
    <cellStyle name="Note 3 2 4 3 2 6" xfId="16032" xr:uid="{F27B05DB-1377-435A-B1EF-BE27CE0CE684}"/>
    <cellStyle name="Note 3 2 4 3 2 7" xfId="17561" xr:uid="{B003A05F-40D3-4312-B869-D12504C0E083}"/>
    <cellStyle name="Note 3 2 4 3 2 8" xfId="18869" xr:uid="{BDAFBA05-D08E-41B2-BCF0-B57AD1B917CB}"/>
    <cellStyle name="Note 3 2 4 3 2 9" xfId="19924" xr:uid="{D09CD3D1-6BD5-4FB5-8916-6D99737DFBFE}"/>
    <cellStyle name="Note 3 2 4 3 3" xfId="6371" xr:uid="{00000000-0005-0000-0000-0000CF0F0000}"/>
    <cellStyle name="Note 3 2 4 3 4" xfId="10024" xr:uid="{9FE87656-E4E8-485A-9BD8-3A154855BB12}"/>
    <cellStyle name="Note 3 2 4 3 5" xfId="9356" xr:uid="{BEFE96DF-0C83-4440-B6DC-B65026F5229F}"/>
    <cellStyle name="Note 3 2 4 3 6" xfId="10484" xr:uid="{2E2C90CB-0B92-4AFB-9973-28DFDA5F23AD}"/>
    <cellStyle name="Note 3 2 4 3 7" xfId="14331" xr:uid="{C8BE1668-C9F3-45D5-818D-0EE7C2BFFD9C}"/>
    <cellStyle name="Note 3 2 4 3 8" xfId="14408" xr:uid="{F24FCCBF-9102-46E0-9401-06C13B27185C}"/>
    <cellStyle name="Note 3 2 4 3 9" xfId="16927" xr:uid="{74C3FF50-2588-47A2-BD1F-C6A9C1C63143}"/>
    <cellStyle name="Note 3 2 4 4" xfId="3992" xr:uid="{00000000-0005-0000-0000-0000D10F0000}"/>
    <cellStyle name="Note 3 2 4 4 10" xfId="8062" xr:uid="{F174ACF6-C2F3-4BBF-912F-94C56A5493D1}"/>
    <cellStyle name="Note 3 2 4 4 2" xfId="5614" xr:uid="{00000000-0005-0000-0000-0000D20F0000}"/>
    <cellStyle name="Note 3 2 4 4 2 2" xfId="7399" xr:uid="{00000000-0005-0000-0000-0000D20F0000}"/>
    <cellStyle name="Note 3 2 4 4 2 3" xfId="11749" xr:uid="{5EDA120D-CFA6-4736-8991-7B631223FDF3}"/>
    <cellStyle name="Note 3 2 4 4 2 4" xfId="13153" xr:uid="{DE46087E-5F12-4434-B646-424487C536CB}"/>
    <cellStyle name="Note 3 2 4 4 2 5" xfId="14113" xr:uid="{DED07D55-BA69-4E97-9340-C1281C29DB0D}"/>
    <cellStyle name="Note 3 2 4 4 2 6" xfId="16167" xr:uid="{FF0CEC33-5EB6-44E3-877D-0DE7D8D87ECF}"/>
    <cellStyle name="Note 3 2 4 4 2 7" xfId="17696" xr:uid="{F37CF147-FC81-4F58-A7F1-47A2E25D27A1}"/>
    <cellStyle name="Note 3 2 4 4 2 8" xfId="19004" xr:uid="{87B360DC-E64F-41E4-B374-3FC8A4FFF85C}"/>
    <cellStyle name="Note 3 2 4 4 2 9" xfId="18307" xr:uid="{4EDE83F7-0DBD-4B22-AC22-4977FB21AAC2}"/>
    <cellStyle name="Note 3 2 4 4 3" xfId="6504" xr:uid="{00000000-0005-0000-0000-0000D10F0000}"/>
    <cellStyle name="Note 3 2 4 4 4" xfId="10198" xr:uid="{61496BF4-B24D-4DCF-AD44-D0BB01B7D5F3}"/>
    <cellStyle name="Note 3 2 4 4 5" xfId="9792" xr:uid="{5699B184-5212-4AE3-9D9A-6C1601F88588}"/>
    <cellStyle name="Note 3 2 4 4 6" xfId="8609" xr:uid="{1FFAAB93-5E13-49A2-87F5-3814AB8FCBB7}"/>
    <cellStyle name="Note 3 2 4 4 7" xfId="12379" xr:uid="{C2F6BB6F-0BA0-4D34-8D48-79C21C1A3E5C}"/>
    <cellStyle name="Note 3 2 4 4 8" xfId="14111" xr:uid="{BCBA9606-B6C0-4380-832D-B3753BF7B79C}"/>
    <cellStyle name="Note 3 2 4 4 9" xfId="8359" xr:uid="{F7E43490-912F-41ED-866A-7E63B61ECF74}"/>
    <cellStyle name="Note 3 2 4 5" xfId="5150" xr:uid="{00000000-0005-0000-0000-0000D30F0000}"/>
    <cellStyle name="Note 3 2 4 5 2" xfId="6935" xr:uid="{00000000-0005-0000-0000-0000D30F0000}"/>
    <cellStyle name="Note 3 2 4 5 3" xfId="11285" xr:uid="{2914059C-E170-4090-AC07-971C26490AC3}"/>
    <cellStyle name="Note 3 2 4 5 4" xfId="12689" xr:uid="{AF9D9B49-5E42-4863-890C-47C294041A63}"/>
    <cellStyle name="Note 3 2 4 5 5" xfId="14236" xr:uid="{B4B48C98-A13C-46F0-BF50-DA0AFB59C0FF}"/>
    <cellStyle name="Note 3 2 4 5 6" xfId="15703" xr:uid="{BE97E07B-F37B-435C-A42D-1D5BCCA29874}"/>
    <cellStyle name="Note 3 2 4 5 7" xfId="17232" xr:uid="{3493A664-B13E-40E0-A670-D4A117878B11}"/>
    <cellStyle name="Note 3 2 4 5 8" xfId="18540" xr:uid="{A166FFFA-045F-4CF7-ACCE-C49A17988343}"/>
    <cellStyle name="Note 3 2 4 5 9" xfId="19973" xr:uid="{81FD95C0-FAE1-4AE1-8680-C3CC5F7247C9}"/>
    <cellStyle name="Note 3 2 4 6" xfId="6043" xr:uid="{00000000-0005-0000-0000-0000CA0F0000}"/>
    <cellStyle name="Note 3 2 4 7" xfId="9619" xr:uid="{A94590F2-1FE1-4806-9296-08513E7DE576}"/>
    <cellStyle name="Note 3 2 4 8" xfId="7983" xr:uid="{A81FE07C-86A7-478E-86CC-88A8FE52C38A}"/>
    <cellStyle name="Note 3 2 4 9" xfId="10710" xr:uid="{9E8F9B0E-D8D0-40E7-BD5A-025AC5847805}"/>
    <cellStyle name="Note 3 2 5" xfId="3664" xr:uid="{00000000-0005-0000-0000-0000D40F0000}"/>
    <cellStyle name="Note 3 2 5 10" xfId="16956" xr:uid="{D8AF0282-A9F2-4835-9851-D17097208BBB}"/>
    <cellStyle name="Note 3 2 5 11" xfId="19978" xr:uid="{D2115662-B47B-4FCF-AD95-B31000ED4286}"/>
    <cellStyle name="Note 3 2 5 2" xfId="4257" xr:uid="{00000000-0005-0000-0000-0000D50F0000}"/>
    <cellStyle name="Note 3 2 5 2 10" xfId="19440" xr:uid="{A93534CB-A93F-4CDA-8DF4-B80F452B1A57}"/>
    <cellStyle name="Note 3 2 5 2 2" xfId="5814" xr:uid="{00000000-0005-0000-0000-0000D60F0000}"/>
    <cellStyle name="Note 3 2 5 2 2 2" xfId="7599" xr:uid="{00000000-0005-0000-0000-0000D60F0000}"/>
    <cellStyle name="Note 3 2 5 2 2 3" xfId="11949" xr:uid="{CA3C81F1-C367-494E-9938-EB6CED470349}"/>
    <cellStyle name="Note 3 2 5 2 2 4" xfId="13353" xr:uid="{1FDE98C3-A179-4E40-9997-E6004079729B}"/>
    <cellStyle name="Note 3 2 5 2 2 5" xfId="13710" xr:uid="{72718F99-2F72-4C25-AB60-F07FC8422F95}"/>
    <cellStyle name="Note 3 2 5 2 2 6" xfId="16367" xr:uid="{88D575E2-2E9B-468B-9429-738EE572917A}"/>
    <cellStyle name="Note 3 2 5 2 2 7" xfId="17896" xr:uid="{8FBB31F7-5F38-4FF1-AD45-9503C7E00DB2}"/>
    <cellStyle name="Note 3 2 5 2 2 8" xfId="19204" xr:uid="{A54DBCD9-AF4E-4BE4-9359-6ADF2092DF24}"/>
    <cellStyle name="Note 3 2 5 2 2 9" xfId="8223" xr:uid="{821F2436-31C5-423F-A22C-8E005FBB5C3E}"/>
    <cellStyle name="Note 3 2 5 2 3" xfId="6702" xr:uid="{00000000-0005-0000-0000-0000D50F0000}"/>
    <cellStyle name="Note 3 2 5 2 4" xfId="10449" xr:uid="{4D220D25-ABD0-4924-A0D1-109F0BDACF87}"/>
    <cellStyle name="Note 3 2 5 2 5" xfId="7693" xr:uid="{DB3133D3-8720-498E-B5BC-6961C469D873}"/>
    <cellStyle name="Note 3 2 5 2 6" xfId="10099" xr:uid="{1649F316-79A6-4B36-8A24-905B95F639F4}"/>
    <cellStyle name="Note 3 2 5 2 7" xfId="15040" xr:uid="{FB7D7F48-F826-4543-8E31-0BA63AF74A5F}"/>
    <cellStyle name="Note 3 2 5 2 8" xfId="16577" xr:uid="{7DF957B5-FE4F-473C-93AC-A22448FE0FE9}"/>
    <cellStyle name="Note 3 2 5 2 9" xfId="18096" xr:uid="{7F094773-7D59-4366-8A6E-206029E81064}"/>
    <cellStyle name="Note 3 2 5 3" xfId="5349" xr:uid="{00000000-0005-0000-0000-0000D70F0000}"/>
    <cellStyle name="Note 3 2 5 3 2" xfId="7134" xr:uid="{00000000-0005-0000-0000-0000D70F0000}"/>
    <cellStyle name="Note 3 2 5 3 3" xfId="11484" xr:uid="{3010587A-3897-4EE5-8879-A72833E4FF8D}"/>
    <cellStyle name="Note 3 2 5 3 4" xfId="12888" xr:uid="{5FF2389E-D588-43BF-B4E7-DC7881AE894C}"/>
    <cellStyle name="Note 3 2 5 3 5" xfId="14294" xr:uid="{F178C5A0-3A70-495F-8274-DE28CCB5747D}"/>
    <cellStyle name="Note 3 2 5 3 6" xfId="15902" xr:uid="{00514F9F-3161-4FCC-B1ED-5048772B9066}"/>
    <cellStyle name="Note 3 2 5 3 7" xfId="17431" xr:uid="{BE27A1D9-7C22-4C41-8B96-0E2A7171C5F2}"/>
    <cellStyle name="Note 3 2 5 3 8" xfId="18739" xr:uid="{25865F60-1027-4429-BEA2-6FA4F59E014B}"/>
    <cellStyle name="Note 3 2 5 3 9" xfId="12454" xr:uid="{0DBC12FA-26ED-4D12-A7A7-4C0529144F5A}"/>
    <cellStyle name="Note 3 2 5 4" xfId="6241" xr:uid="{00000000-0005-0000-0000-0000D40F0000}"/>
    <cellStyle name="Note 3 2 5 5" xfId="9882" xr:uid="{A0ACF31F-E5CC-453A-AF76-9D471AE761E3}"/>
    <cellStyle name="Note 3 2 5 6" xfId="11084" xr:uid="{1281659E-22B8-4BED-A58C-D9B711B834A6}"/>
    <cellStyle name="Note 3 2 5 7" xfId="13619" xr:uid="{19034863-2D7C-4874-A3F4-A7D8CE6C6A11}"/>
    <cellStyle name="Note 3 2 5 8" xfId="13489" xr:uid="{CFD98222-A592-4C1F-9DF7-5D41BEF21540}"/>
    <cellStyle name="Note 3 2 5 9" xfId="15217" xr:uid="{40B3865C-78A0-43EC-884B-F019FADBC263}"/>
    <cellStyle name="Note 3 2 6" xfId="3743" xr:uid="{00000000-0005-0000-0000-0000D80F0000}"/>
    <cellStyle name="Note 3 2 6 10" xfId="19988" xr:uid="{AA0BAB3D-E611-4AB8-A16C-AC8D01D8DF32}"/>
    <cellStyle name="Note 3 2 6 2" xfId="5421" xr:uid="{00000000-0005-0000-0000-0000D90F0000}"/>
    <cellStyle name="Note 3 2 6 2 2" xfId="7206" xr:uid="{00000000-0005-0000-0000-0000D90F0000}"/>
    <cellStyle name="Note 3 2 6 2 3" xfId="11556" xr:uid="{65C02A52-24BA-4FB4-B977-CDCAA74DF87C}"/>
    <cellStyle name="Note 3 2 6 2 4" xfId="12960" xr:uid="{E9889EC8-E279-4ABC-AF95-3A25B9AD23DE}"/>
    <cellStyle name="Note 3 2 6 2 5" xfId="10902" xr:uid="{6D7AB797-6DA9-4F41-9394-F469FC8620DA}"/>
    <cellStyle name="Note 3 2 6 2 6" xfId="15974" xr:uid="{C547B719-9B31-459B-A1C0-58606E41F913}"/>
    <cellStyle name="Note 3 2 6 2 7" xfId="17503" xr:uid="{96B9E02C-768E-4C7E-A083-A230EBB282BB}"/>
    <cellStyle name="Note 3 2 6 2 8" xfId="18811" xr:uid="{65D9CE83-648A-4ABF-A50E-19B1CFABEDBA}"/>
    <cellStyle name="Note 3 2 6 2 9" xfId="15252" xr:uid="{D9DA8189-DE83-41F9-96F0-84AF0B6103A2}"/>
    <cellStyle name="Note 3 2 6 3" xfId="6313" xr:uid="{00000000-0005-0000-0000-0000D80F0000}"/>
    <cellStyle name="Note 3 2 6 4" xfId="9954" xr:uid="{CE768427-D52B-4C24-A67E-7598AFB86340}"/>
    <cellStyle name="Note 3 2 6 5" xfId="7891" xr:uid="{9B30F824-AE85-44AF-B59C-641736083F57}"/>
    <cellStyle name="Note 3 2 6 6" xfId="8710" xr:uid="{1634A3C4-8F72-45BA-9CA4-310D4933B662}"/>
    <cellStyle name="Note 3 2 6 7" xfId="13706" xr:uid="{15B8852C-0EDA-4700-B304-BDC976ADBF16}"/>
    <cellStyle name="Note 3 2 6 8" xfId="14970" xr:uid="{96FD22F4-BE9D-4F8E-B37D-A321C85D046E}"/>
    <cellStyle name="Note 3 2 6 9" xfId="16953" xr:uid="{0DF8A774-4583-43E1-98D5-B1665178AB69}"/>
    <cellStyle name="Note 3 2 7" xfId="3900" xr:uid="{00000000-0005-0000-0000-0000DA0F0000}"/>
    <cellStyle name="Note 3 2 7 10" xfId="19665" xr:uid="{3C0A1381-7EDD-44F0-867F-B698F95637FA}"/>
    <cellStyle name="Note 3 2 7 2" xfId="5536" xr:uid="{00000000-0005-0000-0000-0000DB0F0000}"/>
    <cellStyle name="Note 3 2 7 2 2" xfId="7321" xr:uid="{00000000-0005-0000-0000-0000DB0F0000}"/>
    <cellStyle name="Note 3 2 7 2 3" xfId="11671" xr:uid="{9570A82D-D0C3-4C24-B8AD-29A3546C30EC}"/>
    <cellStyle name="Note 3 2 7 2 4" xfId="13075" xr:uid="{ED23A821-F727-4DC7-BB4B-15D625BB6066}"/>
    <cellStyle name="Note 3 2 7 2 5" xfId="14613" xr:uid="{8B8BD11E-C1BB-4A16-B326-A06D12138D0E}"/>
    <cellStyle name="Note 3 2 7 2 6" xfId="16089" xr:uid="{14F9467B-D645-45A4-8A7C-B51DC9A39988}"/>
    <cellStyle name="Note 3 2 7 2 7" xfId="17618" xr:uid="{B91E5319-8FDE-42F9-AB4E-B99C60814015}"/>
    <cellStyle name="Note 3 2 7 2 8" xfId="18926" xr:uid="{22826846-307D-4521-BC68-DB879125AF4D}"/>
    <cellStyle name="Note 3 2 7 2 9" xfId="13931" xr:uid="{F1280248-5420-443B-82FF-BEDCA4D8F8B7}"/>
    <cellStyle name="Note 3 2 7 3" xfId="6428" xr:uid="{00000000-0005-0000-0000-0000DA0F0000}"/>
    <cellStyle name="Note 3 2 7 4" xfId="10108" xr:uid="{21558D51-CAD9-44F8-A940-C381DFA1BED4}"/>
    <cellStyle name="Note 3 2 7 5" xfId="10996" xr:uid="{5387DF22-8ADE-4248-BC94-94CDB69139A9}"/>
    <cellStyle name="Note 3 2 7 6" xfId="14264" xr:uid="{1B69EDD2-616F-4879-AAA7-B260632988BF}"/>
    <cellStyle name="Note 3 2 7 7" xfId="8106" xr:uid="{EC1EBC95-ABCB-4B61-B09E-5C7806EA626D}"/>
    <cellStyle name="Note 3 2 7 8" xfId="8646" xr:uid="{9AB6DEA8-19B0-4F6F-8CD0-62D06B1B7693}"/>
    <cellStyle name="Note 3 2 7 9" xfId="9740" xr:uid="{12BE74D5-6571-4A1A-94F9-486E654E7C2F}"/>
    <cellStyle name="Note 3 2 8" xfId="5077" xr:uid="{00000000-0005-0000-0000-0000DC0F0000}"/>
    <cellStyle name="Note 3 2 8 2" xfId="6862" xr:uid="{00000000-0005-0000-0000-0000DC0F0000}"/>
    <cellStyle name="Note 3 2 8 3" xfId="11212" xr:uid="{F321808D-EEA5-4342-86A5-0E5FBF59CC1C}"/>
    <cellStyle name="Note 3 2 8 4" xfId="12616" xr:uid="{A41D101B-C349-4DC6-B835-B0A1457AD3B3}"/>
    <cellStyle name="Note 3 2 8 5" xfId="14574" xr:uid="{29C5103D-B981-4DFF-94B2-EBF2EBFEF111}"/>
    <cellStyle name="Note 3 2 8 6" xfId="15630" xr:uid="{8300DF05-F5A8-40E0-8DDC-2EBDF751D66F}"/>
    <cellStyle name="Note 3 2 8 7" xfId="17159" xr:uid="{AD0AE16C-8E22-41B3-91CF-47BA286F8C81}"/>
    <cellStyle name="Note 3 2 8 8" xfId="18467" xr:uid="{B5CE2649-3F1F-4B65-B4D5-0B5ED397390B}"/>
    <cellStyle name="Note 3 2 8 9" xfId="14782" xr:uid="{1B0BBB57-0F3A-4061-8769-F566205C8B63}"/>
    <cellStyle name="Note 3 2 9" xfId="5970" xr:uid="{00000000-0005-0000-0000-0000A10F0000}"/>
    <cellStyle name="Note 3 20" xfId="8649" xr:uid="{03B3BD0C-F5F5-4328-962A-B148AB309B4C}"/>
    <cellStyle name="Note 3 21" xfId="13581" xr:uid="{D281BC82-EBB3-428F-9755-AE3FCCEAF4EC}"/>
    <cellStyle name="Note 3 22" xfId="9434" xr:uid="{314E998E-56BE-435E-8C1A-2F8086CA908D}"/>
    <cellStyle name="Note 3 23" xfId="10243" xr:uid="{81E63904-A846-4BE2-B52D-857058C04AEC}"/>
    <cellStyle name="Note 3 3" xfId="3303" xr:uid="{00000000-0005-0000-0000-0000DD0F0000}"/>
    <cellStyle name="Note 3 3 10" xfId="8640" xr:uid="{8DCEB12C-3971-48E1-86F1-7FD6F7688E57}"/>
    <cellStyle name="Note 3 3 11" xfId="8997" xr:uid="{B6E672FA-D718-4EFC-AA15-42002461D2B6}"/>
    <cellStyle name="Note 3 3 12" xfId="15183" xr:uid="{692202CC-8706-4551-8D53-D79F55235B4D}"/>
    <cellStyle name="Note 3 3 13" xfId="16945" xr:uid="{D63EC7CE-94D2-4046-9232-51C325EB973A}"/>
    <cellStyle name="Note 3 3 14" xfId="18366" xr:uid="{8ECBEB37-8555-4E9F-95BB-509F3EA6EB52}"/>
    <cellStyle name="Note 3 3 2" xfId="3390" xr:uid="{00000000-0005-0000-0000-0000DE0F0000}"/>
    <cellStyle name="Note 3 3 2 10" xfId="14246" xr:uid="{FE11CAC7-B1E9-48F4-B622-D8DBB33AAC59}"/>
    <cellStyle name="Note 3 3 2 11" xfId="15293" xr:uid="{FCEBF1FA-ED81-4C42-93A1-5D01B062243F}"/>
    <cellStyle name="Note 3 3 2 12" xfId="12308" xr:uid="{E0006807-50A1-439B-8EFC-E3D4083644CE}"/>
    <cellStyle name="Note 3 3 2 13" xfId="19504" xr:uid="{2C9A10BB-A7CE-46F4-A15C-B1F679DBD399}"/>
    <cellStyle name="Note 3 3 2 2" xfId="3671" xr:uid="{00000000-0005-0000-0000-0000DF0F0000}"/>
    <cellStyle name="Note 3 3 2 2 10" xfId="8724" xr:uid="{C823A32A-E646-4EB6-896D-30D7332DA1AF}"/>
    <cellStyle name="Note 3 3 2 2 11" xfId="14281" xr:uid="{07353E99-AACA-46C6-817D-BD386176F11E}"/>
    <cellStyle name="Note 3 3 2 2 2" xfId="4264" xr:uid="{00000000-0005-0000-0000-0000E00F0000}"/>
    <cellStyle name="Note 3 3 2 2 2 10" xfId="19502" xr:uid="{C0F07996-D3BE-4271-BDE5-895BE5A69741}"/>
    <cellStyle name="Note 3 3 2 2 2 2" xfId="5821" xr:uid="{00000000-0005-0000-0000-0000E10F0000}"/>
    <cellStyle name="Note 3 3 2 2 2 2 2" xfId="7606" xr:uid="{00000000-0005-0000-0000-0000E10F0000}"/>
    <cellStyle name="Note 3 3 2 2 2 2 3" xfId="11956" xr:uid="{BC7D4645-9875-4ECB-BA11-8C3829B109C7}"/>
    <cellStyle name="Note 3 3 2 2 2 2 4" xfId="13360" xr:uid="{9C55DAFF-0686-48BB-9C35-90E155C7C353}"/>
    <cellStyle name="Note 3 3 2 2 2 2 5" xfId="8225" xr:uid="{0F4F0A9D-CF93-43E3-809B-AECF7B149802}"/>
    <cellStyle name="Note 3 3 2 2 2 2 6" xfId="16374" xr:uid="{DEBE3159-B971-437A-8062-7AE05C18EB5A}"/>
    <cellStyle name="Note 3 3 2 2 2 2 7" xfId="17903" xr:uid="{BF4CE7F2-1B0B-4C26-A2E9-5E9B0BCC97D7}"/>
    <cellStyle name="Note 3 3 2 2 2 2 8" xfId="19211" xr:uid="{AA28835C-38CC-4F72-A716-5BA360230757}"/>
    <cellStyle name="Note 3 3 2 2 2 2 9" xfId="19928" xr:uid="{C62EA0B1-D85D-4D21-8795-0C52BC0C2E33}"/>
    <cellStyle name="Note 3 3 2 2 2 3" xfId="6709" xr:uid="{00000000-0005-0000-0000-0000E00F0000}"/>
    <cellStyle name="Note 3 3 2 2 2 4" xfId="10456" xr:uid="{D109D7DA-C652-4899-B1DA-2156E1D866E4}"/>
    <cellStyle name="Note 3 3 2 2 2 5" xfId="7687" xr:uid="{F74F6113-BE2B-4D1A-9595-C80CD1237476}"/>
    <cellStyle name="Note 3 3 2 2 2 6" xfId="10801" xr:uid="{4EBEFAA3-6232-49E7-871F-C0C1C1770355}"/>
    <cellStyle name="Note 3 3 2 2 2 7" xfId="15047" xr:uid="{6620B805-5D72-4045-BF7E-23C1697C7615}"/>
    <cellStyle name="Note 3 3 2 2 2 8" xfId="16584" xr:uid="{D2A310BA-7D25-430F-90A2-5679F89FB074}"/>
    <cellStyle name="Note 3 3 2 2 2 9" xfId="18103" xr:uid="{2FD35997-11B3-44DB-8A05-B75C75F49CEA}"/>
    <cellStyle name="Note 3 3 2 2 3" xfId="5356" xr:uid="{00000000-0005-0000-0000-0000E20F0000}"/>
    <cellStyle name="Note 3 3 2 2 3 2" xfId="7141" xr:uid="{00000000-0005-0000-0000-0000E20F0000}"/>
    <cellStyle name="Note 3 3 2 2 3 3" xfId="11491" xr:uid="{C0875E8B-C6B2-44A3-B7BC-709A8D07B348}"/>
    <cellStyle name="Note 3 3 2 2 3 4" xfId="12895" xr:uid="{A0A41A4B-21F9-46A1-90AB-A3AFFA04C4A2}"/>
    <cellStyle name="Note 3 3 2 2 3 5" xfId="12404" xr:uid="{573BC717-E672-4A15-A95F-BB852504E10E}"/>
    <cellStyle name="Note 3 3 2 2 3 6" xfId="15909" xr:uid="{AC1E63AC-2ECD-483D-9F7F-B87544931D5F}"/>
    <cellStyle name="Note 3 3 2 2 3 7" xfId="17438" xr:uid="{A3216354-7B85-4320-96E8-CA195F84BEEB}"/>
    <cellStyle name="Note 3 3 2 2 3 8" xfId="18746" xr:uid="{1F9F0EE0-AE69-4A31-8F7D-5F1BC57646F9}"/>
    <cellStyle name="Note 3 3 2 2 3 9" xfId="19897" xr:uid="{2B1AA179-3346-4113-9E46-B289A9D3CB1A}"/>
    <cellStyle name="Note 3 3 2 2 4" xfId="6248" xr:uid="{00000000-0005-0000-0000-0000DF0F0000}"/>
    <cellStyle name="Note 3 3 2 2 5" xfId="9889" xr:uid="{2EE45107-FAAB-4E85-8033-BBAE82BF9EA3}"/>
    <cellStyle name="Note 3 3 2 2 6" xfId="10719" xr:uid="{D0095216-9B32-4CE4-829A-34878FF94E8E}"/>
    <cellStyle name="Note 3 3 2 2 7" xfId="8566" xr:uid="{71037EBF-65ED-48F3-A0C5-3C68724B4832}"/>
    <cellStyle name="Note 3 3 2 2 8" xfId="12234" xr:uid="{4E79C4A3-F759-461A-8A86-1B1AB59FFBA0}"/>
    <cellStyle name="Note 3 3 2 2 9" xfId="15349" xr:uid="{CF6CE286-0A9C-426A-9566-C88D3F24CC19}"/>
    <cellStyle name="Note 3 3 2 3" xfId="3818" xr:uid="{00000000-0005-0000-0000-0000E30F0000}"/>
    <cellStyle name="Note 3 3 2 3 10" xfId="19889" xr:uid="{A48B9994-4F93-49EE-9C6B-C2F4EFAB2A8E}"/>
    <cellStyle name="Note 3 3 2 3 2" xfId="5482" xr:uid="{00000000-0005-0000-0000-0000E40F0000}"/>
    <cellStyle name="Note 3 3 2 3 2 2" xfId="7267" xr:uid="{00000000-0005-0000-0000-0000E40F0000}"/>
    <cellStyle name="Note 3 3 2 3 2 3" xfId="11617" xr:uid="{90EB4F66-6A3B-4AE0-8A06-8098153F8B52}"/>
    <cellStyle name="Note 3 3 2 3 2 4" xfId="13021" xr:uid="{CFEFC9EC-032E-4349-A98B-5472C903F318}"/>
    <cellStyle name="Note 3 3 2 3 2 5" xfId="8147" xr:uid="{685EF3CC-D186-47A5-8DB9-E754695D4051}"/>
    <cellStyle name="Note 3 3 2 3 2 6" xfId="16035" xr:uid="{B7723CE6-2413-4330-9BE9-AF48437B5535}"/>
    <cellStyle name="Note 3 3 2 3 2 7" xfId="17564" xr:uid="{BD4F05EB-C02C-4268-8527-5EC0654185A6}"/>
    <cellStyle name="Note 3 3 2 3 2 8" xfId="18872" xr:uid="{82C6DB8F-8DED-4FA8-ABE7-4F0F17A848AB}"/>
    <cellStyle name="Note 3 3 2 3 2 9" xfId="19606" xr:uid="{B1A9139B-3CAE-4E38-99A5-CE120E19DCF1}"/>
    <cellStyle name="Note 3 3 2 3 3" xfId="6374" xr:uid="{00000000-0005-0000-0000-0000E30F0000}"/>
    <cellStyle name="Note 3 3 2 3 4" xfId="10027" xr:uid="{363B6B73-DB05-4CBC-BC3D-2311B837EF32}"/>
    <cellStyle name="Note 3 3 2 3 5" xfId="11108" xr:uid="{1CB52B65-A27B-4C64-B963-747F14DBF92E}"/>
    <cellStyle name="Note 3 3 2 3 6" xfId="13465" xr:uid="{975E3753-6D1C-4820-B6A7-0D69FD8CC6FB}"/>
    <cellStyle name="Note 3 3 2 3 7" xfId="12365" xr:uid="{035E6A53-5DF7-4E4C-93B2-3EF78377B28C}"/>
    <cellStyle name="Note 3 3 2 3 8" xfId="15163" xr:uid="{54821B7C-DA4F-42D6-B5D0-7E7593326793}"/>
    <cellStyle name="Note 3 3 2 3 9" xfId="17002" xr:uid="{90C3A6F9-67F5-4EFF-A31B-6CADF21707FD}"/>
    <cellStyle name="Note 3 3 2 4" xfId="3995" xr:uid="{00000000-0005-0000-0000-0000E50F0000}"/>
    <cellStyle name="Note 3 3 2 4 10" xfId="13516" xr:uid="{22CF8E19-C719-463F-87FD-A5715251B51D}"/>
    <cellStyle name="Note 3 3 2 4 2" xfId="5617" xr:uid="{00000000-0005-0000-0000-0000E60F0000}"/>
    <cellStyle name="Note 3 3 2 4 2 2" xfId="7402" xr:uid="{00000000-0005-0000-0000-0000E60F0000}"/>
    <cellStyle name="Note 3 3 2 4 2 3" xfId="11752" xr:uid="{67DF52B7-075C-49E4-9A74-CED9CD73ABF9}"/>
    <cellStyle name="Note 3 3 2 4 2 4" xfId="13156" xr:uid="{251EA216-F048-453E-946B-B16C93FE5A50}"/>
    <cellStyle name="Note 3 3 2 4 2 5" xfId="14806" xr:uid="{47F7BEDC-2A24-4503-A8C2-8103C3BBE172}"/>
    <cellStyle name="Note 3 3 2 4 2 6" xfId="16170" xr:uid="{C5940AE6-0255-4E68-8E87-77DC24E33843}"/>
    <cellStyle name="Note 3 3 2 4 2 7" xfId="17699" xr:uid="{FBFB2A37-30C7-4400-AD6A-7D0A661AAEDD}"/>
    <cellStyle name="Note 3 3 2 4 2 8" xfId="19007" xr:uid="{879216E9-EDA3-4CB3-AC71-15EFF9DED8A6}"/>
    <cellStyle name="Note 3 3 2 4 2 9" xfId="15382" xr:uid="{ABBF21B1-45EF-44BD-938B-842254E699A0}"/>
    <cellStyle name="Note 3 3 2 4 3" xfId="6507" xr:uid="{00000000-0005-0000-0000-0000E50F0000}"/>
    <cellStyle name="Note 3 3 2 4 4" xfId="10201" xr:uid="{5732CF19-2491-4CED-8A9A-4F59047DB19C}"/>
    <cellStyle name="Note 3 3 2 4 5" xfId="10924" xr:uid="{787C06AB-5EC1-4C2D-90E9-92D4B13CB8C0}"/>
    <cellStyle name="Note 3 3 2 4 6" xfId="14770" xr:uid="{D4FDD918-DCB3-4468-BBCE-1445E2D26C2B}"/>
    <cellStyle name="Note 3 3 2 4 7" xfId="8363" xr:uid="{619B97C5-E997-4909-BE45-EC1FF9E9A339}"/>
    <cellStyle name="Note 3 3 2 4 8" xfId="9317" xr:uid="{21ECAB9C-61F9-469B-B0AB-D88AC4D2E52D}"/>
    <cellStyle name="Note 3 3 2 4 9" xfId="13431" xr:uid="{BE196313-26B3-41B4-9949-312EAC7B0903}"/>
    <cellStyle name="Note 3 3 2 5" xfId="5153" xr:uid="{00000000-0005-0000-0000-0000E70F0000}"/>
    <cellStyle name="Note 3 3 2 5 2" xfId="6938" xr:uid="{00000000-0005-0000-0000-0000E70F0000}"/>
    <cellStyle name="Note 3 3 2 5 3" xfId="11288" xr:uid="{D8AE6F86-95B6-4CBF-9FDA-8A2B80E3534B}"/>
    <cellStyle name="Note 3 3 2 5 4" xfId="12692" xr:uid="{7738F23A-B067-47EF-AFF6-2B55BAA37805}"/>
    <cellStyle name="Note 3 3 2 5 5" xfId="9222" xr:uid="{6C231C5D-770B-4A12-9C5C-6A952E28EEC7}"/>
    <cellStyle name="Note 3 3 2 5 6" xfId="15706" xr:uid="{C50D7426-1D3D-49F8-AFA6-6DAA083AF874}"/>
    <cellStyle name="Note 3 3 2 5 7" xfId="17235" xr:uid="{16E8A471-A6F9-48DF-8BD3-86735F910C01}"/>
    <cellStyle name="Note 3 3 2 5 8" xfId="18543" xr:uid="{84D7FB26-FFF1-474D-8F72-072ABD696148}"/>
    <cellStyle name="Note 3 3 2 5 9" xfId="10520" xr:uid="{725E7CDC-2B81-4779-B5CE-7D940D530673}"/>
    <cellStyle name="Note 3 3 2 6" xfId="6046" xr:uid="{00000000-0005-0000-0000-0000DE0F0000}"/>
    <cellStyle name="Note 3 3 2 7" xfId="9622" xr:uid="{9A114EBD-669F-4E44-98DF-9170C1657EA1}"/>
    <cellStyle name="Note 3 3 2 8" xfId="7980" xr:uid="{6832BB50-5442-403C-86E8-2E741BBB6C39}"/>
    <cellStyle name="Note 3 3 2 9" xfId="12284" xr:uid="{2C5F0985-15AC-4950-ABEE-91AC2A6D98DF}"/>
    <cellStyle name="Note 3 3 3" xfId="3670" xr:uid="{00000000-0005-0000-0000-0000E80F0000}"/>
    <cellStyle name="Note 3 3 3 10" xfId="16507" xr:uid="{8BCEC057-FA9A-49B3-AB21-D0A74B782E29}"/>
    <cellStyle name="Note 3 3 3 11" xfId="19456" xr:uid="{D202785F-5BE4-49BB-B56A-E79089B12815}"/>
    <cellStyle name="Note 3 3 3 2" xfId="4263" xr:uid="{00000000-0005-0000-0000-0000E90F0000}"/>
    <cellStyle name="Note 3 3 3 2 10" xfId="19789" xr:uid="{93C9A36D-21F4-45D8-B850-7CDD3F1EF556}"/>
    <cellStyle name="Note 3 3 3 2 2" xfId="5820" xr:uid="{00000000-0005-0000-0000-0000EA0F0000}"/>
    <cellStyle name="Note 3 3 3 2 2 2" xfId="7605" xr:uid="{00000000-0005-0000-0000-0000EA0F0000}"/>
    <cellStyle name="Note 3 3 3 2 2 3" xfId="11955" xr:uid="{1B600568-505D-48E8-AC61-0E6AF488BD9F}"/>
    <cellStyle name="Note 3 3 3 2 2 4" xfId="13359" xr:uid="{A3B7C339-089F-473C-8A79-58B4FCCE21D8}"/>
    <cellStyle name="Note 3 3 3 2 2 5" xfId="10129" xr:uid="{2B5E9BEE-9383-4028-81B6-00BAD139BC51}"/>
    <cellStyle name="Note 3 3 3 2 2 6" xfId="16373" xr:uid="{D3660DA5-C57B-4902-8B9B-EEB3BC8014A4}"/>
    <cellStyle name="Note 3 3 3 2 2 7" xfId="17902" xr:uid="{AEEB29D7-C81C-40DA-90B7-3179A52287F6}"/>
    <cellStyle name="Note 3 3 3 2 2 8" xfId="19210" xr:uid="{1245CDBF-B1C3-4F8C-98B4-AD92EFEBA010}"/>
    <cellStyle name="Note 3 3 3 2 2 9" xfId="19371" xr:uid="{E82B1159-6C6D-49AE-B54A-37F1979C96C1}"/>
    <cellStyle name="Note 3 3 3 2 3" xfId="6708" xr:uid="{00000000-0005-0000-0000-0000E90F0000}"/>
    <cellStyle name="Note 3 3 3 2 4" xfId="10455" xr:uid="{5DE29D78-344A-4064-ADDF-4989712EB94C}"/>
    <cellStyle name="Note 3 3 3 2 5" xfId="7688" xr:uid="{2F1B30B6-4E4C-4CF6-9FF1-2512E13B6450}"/>
    <cellStyle name="Note 3 3 3 2 6" xfId="9053" xr:uid="{F476F23D-69A1-419C-9769-FB8F14941162}"/>
    <cellStyle name="Note 3 3 3 2 7" xfId="15046" xr:uid="{368A76C2-0BDA-4E0C-AB36-609093994990}"/>
    <cellStyle name="Note 3 3 3 2 8" xfId="16583" xr:uid="{3CF8215C-A952-42C5-935B-3408D277B624}"/>
    <cellStyle name="Note 3 3 3 2 9" xfId="18102" xr:uid="{E35AC6B0-821D-4429-B457-A6B79A36548B}"/>
    <cellStyle name="Note 3 3 3 3" xfId="5355" xr:uid="{00000000-0005-0000-0000-0000EB0F0000}"/>
    <cellStyle name="Note 3 3 3 3 2" xfId="7140" xr:uid="{00000000-0005-0000-0000-0000EB0F0000}"/>
    <cellStyle name="Note 3 3 3 3 3" xfId="11490" xr:uid="{FC41298E-F44A-4DD8-B861-130D97E4607E}"/>
    <cellStyle name="Note 3 3 3 3 4" xfId="12894" xr:uid="{544ADAEC-CA05-4014-9AE3-2701FDE23E71}"/>
    <cellStyle name="Note 3 3 3 3 5" xfId="12016" xr:uid="{8D756374-3619-4951-9AF9-280B660FFA4D}"/>
    <cellStyle name="Note 3 3 3 3 6" xfId="15908" xr:uid="{86F8C84C-BDE7-4E83-900A-50292C7CDE28}"/>
    <cellStyle name="Note 3 3 3 3 7" xfId="17437" xr:uid="{6D75934B-0CCB-4106-853B-3F00A8A4B555}"/>
    <cellStyle name="Note 3 3 3 3 8" xfId="18745" xr:uid="{E09CD750-E3D1-40A2-B74C-C1FF4228661D}"/>
    <cellStyle name="Note 3 3 3 3 9" xfId="18365" xr:uid="{6FB8A4F9-D958-42BA-A451-A8112B720FD9}"/>
    <cellStyle name="Note 3 3 3 4" xfId="6247" xr:uid="{00000000-0005-0000-0000-0000E80F0000}"/>
    <cellStyle name="Note 3 3 3 5" xfId="9888" xr:uid="{E2F7430F-6047-4155-BDE1-CB85EFA0A0FC}"/>
    <cellStyle name="Note 3 3 3 6" xfId="10918" xr:uid="{2D1712DA-C1CE-4E75-ACAB-C9C1EB222A27}"/>
    <cellStyle name="Note 3 3 3 7" xfId="14257" xr:uid="{A448E7DD-7623-4B1F-AEB9-5986B982E647}"/>
    <cellStyle name="Note 3 3 3 8" xfId="14355" xr:uid="{841C9C73-D627-47CF-826F-5DA64E521876}"/>
    <cellStyle name="Note 3 3 3 9" xfId="15493" xr:uid="{08FF1855-9617-4666-8D48-269DAFB15661}"/>
    <cellStyle name="Note 3 3 4" xfId="3746" xr:uid="{00000000-0005-0000-0000-0000EC0F0000}"/>
    <cellStyle name="Note 3 3 4 10" xfId="19476" xr:uid="{6C9D00A0-6D34-4048-B222-2C16871A8781}"/>
    <cellStyle name="Note 3 3 4 2" xfId="5424" xr:uid="{00000000-0005-0000-0000-0000ED0F0000}"/>
    <cellStyle name="Note 3 3 4 2 2" xfId="7209" xr:uid="{00000000-0005-0000-0000-0000ED0F0000}"/>
    <cellStyle name="Note 3 3 4 2 3" xfId="11559" xr:uid="{EBB3C197-5E2B-4DF0-875A-C78AC431DC5B}"/>
    <cellStyle name="Note 3 3 4 2 4" xfId="12963" xr:uid="{9953C1C6-0ACB-4BC2-BA10-32917C74531D}"/>
    <cellStyle name="Note 3 3 4 2 5" xfId="9409" xr:uid="{5A574B2A-6706-4DB5-8BE1-46090DC13D38}"/>
    <cellStyle name="Note 3 3 4 2 6" xfId="15977" xr:uid="{B8B8C1EE-47CF-4AD9-B80A-E9B121610907}"/>
    <cellStyle name="Note 3 3 4 2 7" xfId="17506" xr:uid="{4004370E-B747-4CC3-95F8-50A8E2DB4220}"/>
    <cellStyle name="Note 3 3 4 2 8" xfId="18814" xr:uid="{EF631224-0E3E-4A2E-83A2-4E518729BE70}"/>
    <cellStyle name="Note 3 3 4 2 9" xfId="19275" xr:uid="{AFBBA64F-E9BE-4F95-8B05-D35B6453C7AA}"/>
    <cellStyle name="Note 3 3 4 3" xfId="6316" xr:uid="{00000000-0005-0000-0000-0000EC0F0000}"/>
    <cellStyle name="Note 3 3 4 4" xfId="9957" xr:uid="{753F8F85-1D7D-456F-BEA5-906B72188D2F}"/>
    <cellStyle name="Note 3 3 4 5" xfId="7888" xr:uid="{8B1A6B50-878A-4033-8E4C-62FC9DDDE365}"/>
    <cellStyle name="Note 3 3 4 6" xfId="9526" xr:uid="{8FC2D963-54DC-4FD5-B0BB-EAC3222C7283}"/>
    <cellStyle name="Note 3 3 4 7" xfId="14546" xr:uid="{B2AE644A-BFBA-46B9-A352-7E64ED1C54C8}"/>
    <cellStyle name="Note 3 3 4 8" xfId="15407" xr:uid="{F0DCA894-BB71-42AA-B0E5-A4D8BDCC910B}"/>
    <cellStyle name="Note 3 3 4 9" xfId="17033" xr:uid="{746FA8A2-50CB-48FD-B87B-1C400F57C83D}"/>
    <cellStyle name="Note 3 3 5" xfId="3903" xr:uid="{00000000-0005-0000-0000-0000EE0F0000}"/>
    <cellStyle name="Note 3 3 5 10" xfId="12420" xr:uid="{3A1ABE78-8E7D-46A9-89B1-01CFD887671F}"/>
    <cellStyle name="Note 3 3 5 2" xfId="5539" xr:uid="{00000000-0005-0000-0000-0000EF0F0000}"/>
    <cellStyle name="Note 3 3 5 2 2" xfId="7324" xr:uid="{00000000-0005-0000-0000-0000EF0F0000}"/>
    <cellStyle name="Note 3 3 5 2 3" xfId="11674" xr:uid="{AF2D3F4D-5742-4C78-9192-56654E41C1D5}"/>
    <cellStyle name="Note 3 3 5 2 4" xfId="13078" xr:uid="{338BEB2C-2EE9-426E-AD8C-0D5177ADB917}"/>
    <cellStyle name="Note 3 3 5 2 5" xfId="14193" xr:uid="{2D92145B-F16B-4185-8AB4-73BFAAD03427}"/>
    <cellStyle name="Note 3 3 5 2 6" xfId="16092" xr:uid="{8A4F8E34-5F1B-4634-98F5-C61071F34D87}"/>
    <cellStyle name="Note 3 3 5 2 7" xfId="17621" xr:uid="{5C194926-A07A-46B0-8915-9C00ED860142}"/>
    <cellStyle name="Note 3 3 5 2 8" xfId="18929" xr:uid="{04BC299B-CDCF-400A-BFB2-E44E0B77C624}"/>
    <cellStyle name="Note 3 3 5 2 9" xfId="19758" xr:uid="{026EF049-73B8-45A3-B3D4-7335590485A2}"/>
    <cellStyle name="Note 3 3 5 3" xfId="6431" xr:uid="{00000000-0005-0000-0000-0000EE0F0000}"/>
    <cellStyle name="Note 3 3 5 4" xfId="10111" xr:uid="{525BBFCE-FDBC-4E9D-B316-D8FB177B9AFE}"/>
    <cellStyle name="Note 3 3 5 5" xfId="9963" xr:uid="{11711B17-4D48-4D01-9DA4-02BEB69F363E}"/>
    <cellStyle name="Note 3 3 5 6" xfId="8556" xr:uid="{6B478E00-2028-4860-BD4B-643702997C6F}"/>
    <cellStyle name="Note 3 3 5 7" xfId="14033" xr:uid="{8EAAB7AD-5755-469E-9476-52A83FD1F155}"/>
    <cellStyle name="Note 3 3 5 8" xfId="12486" xr:uid="{3D16748F-2BDC-4F74-A0F2-F59180636345}"/>
    <cellStyle name="Note 3 3 5 9" xfId="10592" xr:uid="{165CFD1A-3BF8-4EE7-81BB-651F49454C4F}"/>
    <cellStyle name="Note 3 3 6" xfId="5080" xr:uid="{00000000-0005-0000-0000-0000F00F0000}"/>
    <cellStyle name="Note 3 3 6 2" xfId="6865" xr:uid="{00000000-0005-0000-0000-0000F00F0000}"/>
    <cellStyle name="Note 3 3 6 3" xfId="11215" xr:uid="{7AB59EE8-F837-4FA2-A847-65AF44F73BE5}"/>
    <cellStyle name="Note 3 3 6 4" xfId="12619" xr:uid="{43696ED5-FEA7-489D-AB6F-92E003551EFA}"/>
    <cellStyle name="Note 3 3 6 5" xfId="9546" xr:uid="{A8ADE067-E1AE-42C2-9556-CC4E5BEEC049}"/>
    <cellStyle name="Note 3 3 6 6" xfId="15633" xr:uid="{978B0ECE-587D-408F-A9AB-8C0DF512015D}"/>
    <cellStyle name="Note 3 3 6 7" xfId="17162" xr:uid="{858C0B21-CC10-4278-A2CB-ECA18A4CB689}"/>
    <cellStyle name="Note 3 3 6 8" xfId="18470" xr:uid="{88C2E255-FB61-48BD-8A8F-E45D3AC71385}"/>
    <cellStyle name="Note 3 3 6 9" xfId="19527" xr:uid="{FEEC7CB7-3212-40E0-83EC-335FF20092B9}"/>
    <cellStyle name="Note 3 3 7" xfId="5973" xr:uid="{00000000-0005-0000-0000-0000DD0F0000}"/>
    <cellStyle name="Note 3 3 8" xfId="9537" xr:uid="{23DD8049-49D2-4D39-8B65-7F2ABBC71C07}"/>
    <cellStyle name="Note 3 3 9" xfId="8054" xr:uid="{71D3BF8F-3ADF-4D06-878F-6F2A86BD2C9F}"/>
    <cellStyle name="Note 3 4" xfId="3304" xr:uid="{00000000-0005-0000-0000-0000F10F0000}"/>
    <cellStyle name="Note 3 4 10" xfId="9942" xr:uid="{E957FF81-7027-4AAD-A157-C84AFDB8C6F5}"/>
    <cellStyle name="Note 3 4 11" xfId="12218" xr:uid="{84D1888A-B046-4A7C-BFAB-D843E0B6C623}"/>
    <cellStyle name="Note 3 4 12" xfId="10305" xr:uid="{B2860EBE-95AC-455E-BBEA-55975E9672CF}"/>
    <cellStyle name="Note 3 4 13" xfId="16801" xr:uid="{6D5CB5EB-7BB1-4C19-8B79-3DF8C7B3CB88}"/>
    <cellStyle name="Note 3 4 14" xfId="19783" xr:uid="{ED6345D2-9C01-484B-BE0D-F0A6A1F5A070}"/>
    <cellStyle name="Note 3 4 2" xfId="3391" xr:uid="{00000000-0005-0000-0000-0000F20F0000}"/>
    <cellStyle name="Note 3 4 2 10" xfId="9726" xr:uid="{6450767A-8530-4C68-A5EB-629A5B4DE920}"/>
    <cellStyle name="Note 3 4 2 11" xfId="15147" xr:uid="{2564B9A3-4F23-4866-8821-8CC74C473ED1}"/>
    <cellStyle name="Note 3 4 2 12" xfId="16989" xr:uid="{FCE08E59-405C-4599-A816-8A03F43F0C79}"/>
    <cellStyle name="Note 3 4 2 13" xfId="14471" xr:uid="{9B9AE55A-5935-4EC1-B525-C73128AFAE72}"/>
    <cellStyle name="Note 3 4 2 2" xfId="3673" xr:uid="{00000000-0005-0000-0000-0000F30F0000}"/>
    <cellStyle name="Note 3 4 2 2 10" xfId="16931" xr:uid="{3E5EB77A-8DDF-4426-843B-99196BD9FEBD}"/>
    <cellStyle name="Note 3 4 2 2 11" xfId="12072" xr:uid="{4B889981-EB09-4D9A-8E0C-3AE943DA9F6F}"/>
    <cellStyle name="Note 3 4 2 2 2" xfId="4266" xr:uid="{00000000-0005-0000-0000-0000F40F0000}"/>
    <cellStyle name="Note 3 4 2 2 2 10" xfId="9192" xr:uid="{7CAA16BC-73B9-4BA9-AA67-CB8CB5F9D0BD}"/>
    <cellStyle name="Note 3 4 2 2 2 2" xfId="5823" xr:uid="{00000000-0005-0000-0000-0000F50F0000}"/>
    <cellStyle name="Note 3 4 2 2 2 2 2" xfId="7608" xr:uid="{00000000-0005-0000-0000-0000F50F0000}"/>
    <cellStyle name="Note 3 4 2 2 2 2 3" xfId="11958" xr:uid="{66EE739D-3CC4-47F6-A8D9-3F706412444B}"/>
    <cellStyle name="Note 3 4 2 2 2 2 4" xfId="13362" xr:uid="{487F62B7-1A85-40BB-BDD8-F3611D0C5E49}"/>
    <cellStyle name="Note 3 4 2 2 2 2 5" xfId="12232" xr:uid="{3A6A1779-195B-4AF4-8F7C-F0006CD4C28A}"/>
    <cellStyle name="Note 3 4 2 2 2 2 6" xfId="16376" xr:uid="{C3D2D906-857D-4A1F-95AA-77D3B4E39A88}"/>
    <cellStyle name="Note 3 4 2 2 2 2 7" xfId="17905" xr:uid="{B1DA4E48-4522-4AE9-9F4E-9B7D2AA1D595}"/>
    <cellStyle name="Note 3 4 2 2 2 2 8" xfId="19213" xr:uid="{B1DDE0EF-5E5B-464D-8E59-D98D9A366E0D}"/>
    <cellStyle name="Note 3 4 2 2 2 2 9" xfId="13555" xr:uid="{39E8AF7F-1F64-4A28-97C4-EEFA9CDB385C}"/>
    <cellStyle name="Note 3 4 2 2 2 3" xfId="6711" xr:uid="{00000000-0005-0000-0000-0000F40F0000}"/>
    <cellStyle name="Note 3 4 2 2 2 4" xfId="10458" xr:uid="{95ADAB72-60F7-49AB-831A-48CC342F82E9}"/>
    <cellStyle name="Note 3 4 2 2 2 5" xfId="7685" xr:uid="{65E9FECE-8607-4CF0-8A43-08FCC19CB04D}"/>
    <cellStyle name="Note 3 4 2 2 2 6" xfId="10656" xr:uid="{4EEA2B58-D8A8-483C-9AA7-59B4F86BC978}"/>
    <cellStyle name="Note 3 4 2 2 2 7" xfId="15049" xr:uid="{AAF134A0-7F95-40B6-AB3E-955105EEA1EF}"/>
    <cellStyle name="Note 3 4 2 2 2 8" xfId="16586" xr:uid="{039FC1DC-B5CC-4507-9030-CFD121C077C1}"/>
    <cellStyle name="Note 3 4 2 2 2 9" xfId="18105" xr:uid="{CA4C9E37-431C-491A-A46D-AEE8E62B0C5F}"/>
    <cellStyle name="Note 3 4 2 2 3" xfId="5358" xr:uid="{00000000-0005-0000-0000-0000F60F0000}"/>
    <cellStyle name="Note 3 4 2 2 3 2" xfId="7143" xr:uid="{00000000-0005-0000-0000-0000F60F0000}"/>
    <cellStyle name="Note 3 4 2 2 3 3" xfId="11493" xr:uid="{156B0973-B3FD-4BEB-857E-DE3BED683A75}"/>
    <cellStyle name="Note 3 4 2 2 3 4" xfId="12897" xr:uid="{29BEC848-C220-496C-BD20-6B4DD441D911}"/>
    <cellStyle name="Note 3 4 2 2 3 5" xfId="14369" xr:uid="{7889D58D-5AE7-4661-9CD3-37929E78681C}"/>
    <cellStyle name="Note 3 4 2 2 3 6" xfId="15911" xr:uid="{C5A12978-4D9F-4C1C-9CB9-0A39739F63D7}"/>
    <cellStyle name="Note 3 4 2 2 3 7" xfId="17440" xr:uid="{07921D6B-D52D-4F67-B008-E26A574F221E}"/>
    <cellStyle name="Note 3 4 2 2 3 8" xfId="18748" xr:uid="{90288119-AF7B-4429-BB82-D99E93ECC30B}"/>
    <cellStyle name="Note 3 4 2 2 3 9" xfId="8862" xr:uid="{3D00C23C-9EBB-4F59-8FFC-1161965EF75E}"/>
    <cellStyle name="Note 3 4 2 2 4" xfId="6250" xr:uid="{00000000-0005-0000-0000-0000F30F0000}"/>
    <cellStyle name="Note 3 4 2 2 5" xfId="9891" xr:uid="{F16F2F13-F97E-4CDC-8FBB-0A491A625BCA}"/>
    <cellStyle name="Note 3 4 2 2 6" xfId="11037" xr:uid="{67FADC47-5B91-4866-B6AC-3B3523254565}"/>
    <cellStyle name="Note 3 4 2 2 7" xfId="13671" xr:uid="{5D2BDACD-B6F3-434E-BBFF-41B8E2A07877}"/>
    <cellStyle name="Note 3 4 2 2 8" xfId="12340" xr:uid="{7908399C-442D-491B-B28E-43C7E803F1B4}"/>
    <cellStyle name="Note 3 4 2 2 9" xfId="8472" xr:uid="{A6C699B4-1C50-476A-AEFF-9D885128E5B4}"/>
    <cellStyle name="Note 3 4 2 3" xfId="3819" xr:uid="{00000000-0005-0000-0000-0000F70F0000}"/>
    <cellStyle name="Note 3 4 2 3 10" xfId="19648" xr:uid="{EEB8F084-EF63-4E30-8A24-A4E657C5ABFE}"/>
    <cellStyle name="Note 3 4 2 3 2" xfId="5483" xr:uid="{00000000-0005-0000-0000-0000F80F0000}"/>
    <cellStyle name="Note 3 4 2 3 2 2" xfId="7268" xr:uid="{00000000-0005-0000-0000-0000F80F0000}"/>
    <cellStyle name="Note 3 4 2 3 2 3" xfId="11618" xr:uid="{84E906FD-8C36-4C43-9B2A-6BB254E718E3}"/>
    <cellStyle name="Note 3 4 2 3 2 4" xfId="13022" xr:uid="{B12576BA-27B8-4ACD-B695-67570287A392}"/>
    <cellStyle name="Note 3 4 2 3 2 5" xfId="12494" xr:uid="{54B91FEC-EC9D-4FD3-9258-510F1E22BD47}"/>
    <cellStyle name="Note 3 4 2 3 2 6" xfId="16036" xr:uid="{5378110D-98B1-4426-842B-A157EEC7DC5E}"/>
    <cellStyle name="Note 3 4 2 3 2 7" xfId="17565" xr:uid="{CA20EED3-EFD0-490E-B3F9-1EF42F770D00}"/>
    <cellStyle name="Note 3 4 2 3 2 8" xfId="18873" xr:uid="{A780E5D1-187F-4408-A948-255CFEECFBEA}"/>
    <cellStyle name="Note 3 4 2 3 2 9" xfId="8355" xr:uid="{6ACE4D58-944F-4A57-9414-053E388A4804}"/>
    <cellStyle name="Note 3 4 2 3 3" xfId="6375" xr:uid="{00000000-0005-0000-0000-0000F70F0000}"/>
    <cellStyle name="Note 3 4 2 3 4" xfId="10028" xr:uid="{9B6D513D-7BB4-4DF1-811B-38C6462CCB88}"/>
    <cellStyle name="Note 3 4 2 3 5" xfId="10908" xr:uid="{5DA9B15C-7562-4533-AF69-3A5248940017}"/>
    <cellStyle name="Note 3 4 2 3 6" xfId="8486" xr:uid="{32F6491C-D2BA-43FF-8267-3C6448129CFC}"/>
    <cellStyle name="Note 3 4 2 3 7" xfId="8267" xr:uid="{052AE84E-8831-4D6F-B035-E32D2A1D27E3}"/>
    <cellStyle name="Note 3 4 2 3 8" xfId="8996" xr:uid="{E488F042-F372-4425-9B27-A5C0D8681649}"/>
    <cellStyle name="Note 3 4 2 3 9" xfId="16857" xr:uid="{750265EE-3D55-4DD2-8F28-AFB7DC3B1324}"/>
    <cellStyle name="Note 3 4 2 4" xfId="3996" xr:uid="{00000000-0005-0000-0000-0000F90F0000}"/>
    <cellStyle name="Note 3 4 2 4 10" xfId="19879" xr:uid="{2769AB7C-D993-4269-8F74-6C1DBE08C0DD}"/>
    <cellStyle name="Note 3 4 2 4 2" xfId="5618" xr:uid="{00000000-0005-0000-0000-0000FA0F0000}"/>
    <cellStyle name="Note 3 4 2 4 2 2" xfId="7403" xr:uid="{00000000-0005-0000-0000-0000FA0F0000}"/>
    <cellStyle name="Note 3 4 2 4 2 3" xfId="11753" xr:uid="{700CEB5D-69A2-43A9-88D8-39B584F886A4}"/>
    <cellStyle name="Note 3 4 2 4 2 4" xfId="13157" xr:uid="{DDE99833-5739-462F-8115-8C3085F6A13C}"/>
    <cellStyle name="Note 3 4 2 4 2 5" xfId="12345" xr:uid="{25566D8F-DEF5-4AB9-BB78-0D648818D4DC}"/>
    <cellStyle name="Note 3 4 2 4 2 6" xfId="16171" xr:uid="{2C0940B8-EF78-44F9-AC46-9A45FA74BC06}"/>
    <cellStyle name="Note 3 4 2 4 2 7" xfId="17700" xr:uid="{C79C4D6B-E361-4B85-BAD7-11A795FD3292}"/>
    <cellStyle name="Note 3 4 2 4 2 8" xfId="19008" xr:uid="{4158AAF0-F49D-4FC9-B027-7EB122E98691}"/>
    <cellStyle name="Note 3 4 2 4 2 9" xfId="19618" xr:uid="{838751BB-82A7-45A5-8354-3D4DCCBD9318}"/>
    <cellStyle name="Note 3 4 2 4 3" xfId="6508" xr:uid="{00000000-0005-0000-0000-0000F90F0000}"/>
    <cellStyle name="Note 3 4 2 4 4" xfId="10202" xr:uid="{B6FC3000-79ED-4E73-8568-F20A499AE1ED}"/>
    <cellStyle name="Note 3 4 2 4 5" xfId="10726" xr:uid="{D2F30508-E764-4429-97D5-AF05D2C2C698}"/>
    <cellStyle name="Note 3 4 2 4 6" xfId="8478" xr:uid="{E482D424-F929-4302-A1CA-255015C1BC65}"/>
    <cellStyle name="Note 3 4 2 4 7" xfId="12173" xr:uid="{44B81EA1-BF33-4BCD-B94E-6D4CDF22D91E}"/>
    <cellStyle name="Note 3 4 2 4 8" xfId="9968" xr:uid="{5BBCB956-B259-4877-ADA9-BC0F9E1E2055}"/>
    <cellStyle name="Note 3 4 2 4 9" xfId="12247" xr:uid="{D7416652-4B2D-4266-8548-248388274A25}"/>
    <cellStyle name="Note 3 4 2 5" xfId="5154" xr:uid="{00000000-0005-0000-0000-0000FB0F0000}"/>
    <cellStyle name="Note 3 4 2 5 2" xfId="6939" xr:uid="{00000000-0005-0000-0000-0000FB0F0000}"/>
    <cellStyle name="Note 3 4 2 5 3" xfId="11289" xr:uid="{965E7DBF-BEDC-41F5-940A-1BF4C3F3294A}"/>
    <cellStyle name="Note 3 4 2 5 4" xfId="12693" xr:uid="{81D115D6-4B94-4A4E-888B-77AFDADA3E7D}"/>
    <cellStyle name="Note 3 4 2 5 5" xfId="14544" xr:uid="{D3BE786D-6B76-45D5-8CC8-1EBDB7FCCD74}"/>
    <cellStyle name="Note 3 4 2 5 6" xfId="15707" xr:uid="{88CFE27B-5A5B-4CF9-AA80-159FC212C124}"/>
    <cellStyle name="Note 3 4 2 5 7" xfId="17236" xr:uid="{477FC5A0-0101-43F3-AD48-E7E49F8C2770}"/>
    <cellStyle name="Note 3 4 2 5 8" xfId="18544" xr:uid="{C9E18075-4F3F-4B80-BE49-5699D2A86C48}"/>
    <cellStyle name="Note 3 4 2 5 9" xfId="19583" xr:uid="{D0DDF1C6-F339-4850-A64D-F495D8933DE3}"/>
    <cellStyle name="Note 3 4 2 6" xfId="6047" xr:uid="{00000000-0005-0000-0000-0000F20F0000}"/>
    <cellStyle name="Note 3 4 2 7" xfId="9623" xr:uid="{1595B48F-20B5-4606-8261-9C075B4FEB40}"/>
    <cellStyle name="Note 3 4 2 8" xfId="7979" xr:uid="{BC328322-9515-4B6F-BCD3-E9A40DBE24A1}"/>
    <cellStyle name="Note 3 4 2 9" xfId="13997" xr:uid="{3896E1F1-1E9B-4617-8275-27867F790CDE}"/>
    <cellStyle name="Note 3 4 3" xfId="3672" xr:uid="{00000000-0005-0000-0000-0000FC0F0000}"/>
    <cellStyle name="Note 3 4 3 10" xfId="15105" xr:uid="{6EB75863-5973-4043-993A-A6B86BD4D5D8}"/>
    <cellStyle name="Note 3 4 3 11" xfId="19930" xr:uid="{3AA74F9E-1DEE-4F39-B036-E268D8154677}"/>
    <cellStyle name="Note 3 4 3 2" xfId="4265" xr:uid="{00000000-0005-0000-0000-0000FD0F0000}"/>
    <cellStyle name="Note 3 4 3 2 10" xfId="19845" xr:uid="{3F91C0EB-373B-4D42-B7A4-8EACE3DBEDD5}"/>
    <cellStyle name="Note 3 4 3 2 2" xfId="5822" xr:uid="{00000000-0005-0000-0000-0000FE0F0000}"/>
    <cellStyle name="Note 3 4 3 2 2 2" xfId="7607" xr:uid="{00000000-0005-0000-0000-0000FE0F0000}"/>
    <cellStyle name="Note 3 4 3 2 2 3" xfId="11957" xr:uid="{96827BF1-EF3E-4A51-900D-6685C51FA957}"/>
    <cellStyle name="Note 3 4 3 2 2 4" xfId="13361" xr:uid="{B1CA35E4-BBE2-4551-9D84-A93A8C0012AD}"/>
    <cellStyle name="Note 3 4 3 2 2 5" xfId="8601" xr:uid="{B3864845-BD2D-46CB-AA24-FFD9114A016E}"/>
    <cellStyle name="Note 3 4 3 2 2 6" xfId="16375" xr:uid="{56BD1447-42AF-4960-82E3-C369F1CCBFBA}"/>
    <cellStyle name="Note 3 4 3 2 2 7" xfId="17904" xr:uid="{C3278DD9-C04A-4E2C-B987-A367D3D7DD26}"/>
    <cellStyle name="Note 3 4 3 2 2 8" xfId="19212" xr:uid="{941E8A75-BFC3-4D01-A737-4F5DFB4B106E}"/>
    <cellStyle name="Note 3 4 3 2 2 9" xfId="19540" xr:uid="{7FCF63F3-5D8D-4935-A323-B5E3D7584F68}"/>
    <cellStyle name="Note 3 4 3 2 3" xfId="6710" xr:uid="{00000000-0005-0000-0000-0000FD0F0000}"/>
    <cellStyle name="Note 3 4 3 2 4" xfId="10457" xr:uid="{CEB5691A-2DCC-4DEB-87C5-88AECEF9F286}"/>
    <cellStyle name="Note 3 4 3 2 5" xfId="7686" xr:uid="{FC79E16C-7908-452B-A1F1-04D4C60B19FB}"/>
    <cellStyle name="Note 3 4 3 2 6" xfId="8342" xr:uid="{19E8D8DC-5ABB-4935-9062-D808FE038562}"/>
    <cellStyle name="Note 3 4 3 2 7" xfId="15048" xr:uid="{E046C456-A567-4623-A183-E353E4B900B1}"/>
    <cellStyle name="Note 3 4 3 2 8" xfId="16585" xr:uid="{BF30BC7E-E95B-492A-ACD4-EF9521B76272}"/>
    <cellStyle name="Note 3 4 3 2 9" xfId="18104" xr:uid="{B35FC54E-3BD9-4A02-8C38-1E56B68F25E2}"/>
    <cellStyle name="Note 3 4 3 3" xfId="5357" xr:uid="{00000000-0005-0000-0000-0000FF0F0000}"/>
    <cellStyle name="Note 3 4 3 3 2" xfId="7142" xr:uid="{00000000-0005-0000-0000-0000FF0F0000}"/>
    <cellStyle name="Note 3 4 3 3 3" xfId="11492" xr:uid="{EF06684C-63D5-464B-90DE-D48F4CA27C56}"/>
    <cellStyle name="Note 3 4 3 3 4" xfId="12896" xr:uid="{B64A8067-2C56-4DBD-9198-FCF11BD05210}"/>
    <cellStyle name="Note 3 4 3 3 5" xfId="13824" xr:uid="{A90FE3ED-17A6-4AE3-B7B6-ACD3F7D1BD05}"/>
    <cellStyle name="Note 3 4 3 3 6" xfId="15910" xr:uid="{DB0DCB16-743F-45D6-B747-02121532D65F}"/>
    <cellStyle name="Note 3 4 3 3 7" xfId="17439" xr:uid="{8EF0D929-EB35-47BF-A7F8-EB0B61664EDD}"/>
    <cellStyle name="Note 3 4 3 3 8" xfId="18747" xr:uid="{6CB32E18-2A49-4239-815B-4BB907A1F2F8}"/>
    <cellStyle name="Note 3 4 3 3 9" xfId="19922" xr:uid="{DFCBD1DB-46F3-445B-8CA9-4924F61BDCC6}"/>
    <cellStyle name="Note 3 4 3 4" xfId="6249" xr:uid="{00000000-0005-0000-0000-0000FC0F0000}"/>
    <cellStyle name="Note 3 4 3 5" xfId="9890" xr:uid="{1FD62D13-00FC-47E8-9BFA-AB3A634D62BF}"/>
    <cellStyle name="Note 3 4 3 6" xfId="10518" xr:uid="{8736F3D0-A91A-4F9C-AB4D-40A662BE7616}"/>
    <cellStyle name="Note 3 4 3 7" xfId="10299" xr:uid="{5D388F4A-6CD5-4BBF-BC4E-6DBCF4AAC6E5}"/>
    <cellStyle name="Note 3 4 3 8" xfId="10922" xr:uid="{5C147FBC-41F0-4A0F-92B1-83193F0E7C60}"/>
    <cellStyle name="Note 3 4 3 9" xfId="15201" xr:uid="{C63AD284-FF18-4B6F-8A10-B773984276FA}"/>
    <cellStyle name="Note 3 4 4" xfId="3747" xr:uid="{00000000-0005-0000-0000-000000100000}"/>
    <cellStyle name="Note 3 4 4 10" xfId="13763" xr:uid="{ACFAC2B2-4F36-4561-B2ED-3F7428E7B146}"/>
    <cellStyle name="Note 3 4 4 2" xfId="5425" xr:uid="{00000000-0005-0000-0000-000001100000}"/>
    <cellStyle name="Note 3 4 4 2 2" xfId="7210" xr:uid="{00000000-0005-0000-0000-000001100000}"/>
    <cellStyle name="Note 3 4 4 2 3" xfId="11560" xr:uid="{170C07E0-AAD7-49FD-A234-A32F8A1933F5}"/>
    <cellStyle name="Note 3 4 4 2 4" xfId="12964" xr:uid="{D86064A9-42C5-4215-B08D-99C09E158284}"/>
    <cellStyle name="Note 3 4 4 2 5" xfId="8335" xr:uid="{1B0F6783-9B3F-4EA4-AA9E-B02C30813D6D}"/>
    <cellStyle name="Note 3 4 4 2 6" xfId="15978" xr:uid="{3B6595BD-548D-4338-AC61-07C76F23A905}"/>
    <cellStyle name="Note 3 4 4 2 7" xfId="17507" xr:uid="{423E7A6C-967F-48C8-B109-AFF18D78BCA7}"/>
    <cellStyle name="Note 3 4 4 2 8" xfId="18815" xr:uid="{E0AD197A-27E1-428A-AA0D-E545DCB80F87}"/>
    <cellStyle name="Note 3 4 4 2 9" xfId="19852" xr:uid="{5AAE7CE8-75DB-41FD-AAE2-3A55F9AE543A}"/>
    <cellStyle name="Note 3 4 4 3" xfId="6317" xr:uid="{00000000-0005-0000-0000-000000100000}"/>
    <cellStyle name="Note 3 4 4 4" xfId="9958" xr:uid="{B265DC2F-351C-4458-9E9A-719256E4DDC6}"/>
    <cellStyle name="Note 3 4 4 5" xfId="7887" xr:uid="{FD9DC71B-2F55-4DE6-A101-E49919F857B6}"/>
    <cellStyle name="Note 3 4 4 6" xfId="12348" xr:uid="{ACBCB4EA-88AC-4414-B7E2-1863CF55E0B2}"/>
    <cellStyle name="Note 3 4 4 7" xfId="13842" xr:uid="{AB634D21-9341-478F-A098-7996E8CF495B}"/>
    <cellStyle name="Note 3 4 4 8" xfId="15260" xr:uid="{20AFD9AC-6E6E-429C-92C3-421C7AE5CDA7}"/>
    <cellStyle name="Note 3 4 4 9" xfId="16894" xr:uid="{6F32678C-662C-4517-BE1B-68ACAB937B12}"/>
    <cellStyle name="Note 3 4 5" xfId="3904" xr:uid="{00000000-0005-0000-0000-000002100000}"/>
    <cellStyle name="Note 3 4 5 10" xfId="19565" xr:uid="{83A57D8F-D191-4AB0-97E4-BA27808E77DD}"/>
    <cellStyle name="Note 3 4 5 2" xfId="5540" xr:uid="{00000000-0005-0000-0000-000003100000}"/>
    <cellStyle name="Note 3 4 5 2 2" xfId="7325" xr:uid="{00000000-0005-0000-0000-000003100000}"/>
    <cellStyle name="Note 3 4 5 2 3" xfId="11675" xr:uid="{E6640841-2B96-4324-9241-AE7413930F2C}"/>
    <cellStyle name="Note 3 4 5 2 4" xfId="13079" xr:uid="{2BB215A6-9F29-47B9-82B5-C09A6FA3347F}"/>
    <cellStyle name="Note 3 4 5 2 5" xfId="13518" xr:uid="{0BE0AA7F-3B95-4E63-ACD4-73354C59F70D}"/>
    <cellStyle name="Note 3 4 5 2 6" xfId="16093" xr:uid="{3411C167-50FA-4E5B-B943-0599452E4B42}"/>
    <cellStyle name="Note 3 4 5 2 7" xfId="17622" xr:uid="{49B5D2B2-5734-4A38-A6C1-8B81F1B96CED}"/>
    <cellStyle name="Note 3 4 5 2 8" xfId="18930" xr:uid="{0474A5E2-9869-422A-A5D9-5A0373E9CC1B}"/>
    <cellStyle name="Note 3 4 5 2 9" xfId="19587" xr:uid="{EDDE8B3B-10F3-4267-A807-9E25790AB28B}"/>
    <cellStyle name="Note 3 4 5 3" xfId="6432" xr:uid="{00000000-0005-0000-0000-000002100000}"/>
    <cellStyle name="Note 3 4 5 4" xfId="10112" xr:uid="{C14F6A1C-F6EB-419E-8A45-26085B82EE0B}"/>
    <cellStyle name="Note 3 4 5 5" xfId="10958" xr:uid="{863D69DC-1C3B-4820-9AB9-E704EA6D1218}"/>
    <cellStyle name="Note 3 4 5 6" xfId="10532" xr:uid="{396BFFC8-1698-4921-8041-229C59173B86}"/>
    <cellStyle name="Note 3 4 5 7" xfId="8395" xr:uid="{0B86371C-9265-4E36-9AFA-C30FE466D355}"/>
    <cellStyle name="Note 3 4 5 8" xfId="13709" xr:uid="{B7EFF4E7-3AC3-4EDE-8F6B-3700798D1F52}"/>
    <cellStyle name="Note 3 4 5 9" xfId="10482" xr:uid="{09F7D357-15BE-450C-98C1-8BF254252E50}"/>
    <cellStyle name="Note 3 4 6" xfId="5081" xr:uid="{00000000-0005-0000-0000-000004100000}"/>
    <cellStyle name="Note 3 4 6 2" xfId="6866" xr:uid="{00000000-0005-0000-0000-000004100000}"/>
    <cellStyle name="Note 3 4 6 3" xfId="11216" xr:uid="{F892B2C3-A465-48E4-B19A-F06DDFCA051D}"/>
    <cellStyle name="Note 3 4 6 4" xfId="12620" xr:uid="{E65A8537-BC7F-45A6-869E-7C9DFB7110B8}"/>
    <cellStyle name="Note 3 4 6 5" xfId="14803" xr:uid="{1F2BEFAE-945A-4EFF-A6B1-A5593368DD8C}"/>
    <cellStyle name="Note 3 4 6 6" xfId="15634" xr:uid="{3D939199-66E3-41D5-AEB4-867FB7221796}"/>
    <cellStyle name="Note 3 4 6 7" xfId="17163" xr:uid="{1583B203-7A30-4B35-AC35-74F02C1F0C5B}"/>
    <cellStyle name="Note 3 4 6 8" xfId="18471" xr:uid="{CB323C96-4E70-4004-B126-08F8CC6E6ED4}"/>
    <cellStyle name="Note 3 4 6 9" xfId="18227" xr:uid="{C981E18C-3C01-429C-AF66-6D7002BB7511}"/>
    <cellStyle name="Note 3 4 7" xfId="5974" xr:uid="{00000000-0005-0000-0000-0000F10F0000}"/>
    <cellStyle name="Note 3 4 8" xfId="9538" xr:uid="{273153C5-B640-4CDF-B52A-B806A830F2E6}"/>
    <cellStyle name="Note 3 4 9" xfId="8053" xr:uid="{5AD409CE-A586-4520-9E27-FFC28D6C7E74}"/>
    <cellStyle name="Note 3 5" xfId="3386" xr:uid="{00000000-0005-0000-0000-000005100000}"/>
    <cellStyle name="Note 3 5 10" xfId="11028" xr:uid="{F92D9B7D-FE04-4FF5-A5E1-F6DB8B786332}"/>
    <cellStyle name="Note 3 5 11" xfId="15325" xr:uid="{3B3222AE-30BB-4DC3-AC9F-05BAF3E4A8C2}"/>
    <cellStyle name="Note 3 5 12" xfId="16653" xr:uid="{27908728-5CE8-4541-BDB0-ADA27F93541D}"/>
    <cellStyle name="Note 3 5 13" xfId="19798" xr:uid="{81A676AB-89B5-4C2B-BE71-86D2FFDFBBEE}"/>
    <cellStyle name="Note 3 5 2" xfId="3674" xr:uid="{00000000-0005-0000-0000-000006100000}"/>
    <cellStyle name="Note 3 5 2 10" xfId="16788" xr:uid="{3234D0B5-4007-42F0-8003-E8AA685577EC}"/>
    <cellStyle name="Note 3 5 2 11" xfId="19833" xr:uid="{3282639E-5DFC-4C94-A7E6-0AF4F0588074}"/>
    <cellStyle name="Note 3 5 2 2" xfId="4267" xr:uid="{00000000-0005-0000-0000-000007100000}"/>
    <cellStyle name="Note 3 5 2 2 10" xfId="14467" xr:uid="{1D7014FC-03CB-4534-95A8-E54E5F18E6D8}"/>
    <cellStyle name="Note 3 5 2 2 2" xfId="5824" xr:uid="{00000000-0005-0000-0000-000008100000}"/>
    <cellStyle name="Note 3 5 2 2 2 2" xfId="7609" xr:uid="{00000000-0005-0000-0000-000008100000}"/>
    <cellStyle name="Note 3 5 2 2 2 3" xfId="11959" xr:uid="{806DB6E8-AD0A-4FD2-8BC5-3442D82AC36A}"/>
    <cellStyle name="Note 3 5 2 2 2 4" xfId="13363" xr:uid="{A71F95A9-34AA-43BF-B905-B049C0D968C9}"/>
    <cellStyle name="Note 3 5 2 2 2 5" xfId="13780" xr:uid="{7EB0FA41-E75F-400B-80DE-57416CA45A36}"/>
    <cellStyle name="Note 3 5 2 2 2 6" xfId="16377" xr:uid="{6CC341A0-56DD-4933-80E9-32B9DF6F45A9}"/>
    <cellStyle name="Note 3 5 2 2 2 7" xfId="17906" xr:uid="{7544A57E-6A02-480B-9453-A145043DBDF8}"/>
    <cellStyle name="Note 3 5 2 2 2 8" xfId="19214" xr:uid="{A02774C3-6BBF-4FB1-A33A-C0DE57A7B41C}"/>
    <cellStyle name="Note 3 5 2 2 2 9" xfId="18201" xr:uid="{B0BD30A3-CBCA-484C-8C2B-3D7DD87CB2F1}"/>
    <cellStyle name="Note 3 5 2 2 3" xfId="6712" xr:uid="{00000000-0005-0000-0000-000007100000}"/>
    <cellStyle name="Note 3 5 2 2 4" xfId="10459" xr:uid="{6533B7E0-2E69-47AD-9951-1386ECEB7207}"/>
    <cellStyle name="Note 3 5 2 2 5" xfId="7684" xr:uid="{D423581C-6924-442C-A2CA-E75BBDFB8F7A}"/>
    <cellStyle name="Note 3 5 2 2 6" xfId="8687" xr:uid="{5B4CBA2E-A010-484B-B64B-623CA3288723}"/>
    <cellStyle name="Note 3 5 2 2 7" xfId="15050" xr:uid="{F6900A2A-BCA1-4EB2-ABF1-6AAB09CA1EBB}"/>
    <cellStyle name="Note 3 5 2 2 8" xfId="16587" xr:uid="{3206991D-8B12-4509-B65F-17D1E087CABA}"/>
    <cellStyle name="Note 3 5 2 2 9" xfId="18106" xr:uid="{EE101FA7-5360-4BED-83A6-C2BBDC1EE00A}"/>
    <cellStyle name="Note 3 5 2 3" xfId="5359" xr:uid="{00000000-0005-0000-0000-000009100000}"/>
    <cellStyle name="Note 3 5 2 3 2" xfId="7144" xr:uid="{00000000-0005-0000-0000-000009100000}"/>
    <cellStyle name="Note 3 5 2 3 3" xfId="11494" xr:uid="{A7604907-FA02-4DAF-B08F-6AD282D988B6}"/>
    <cellStyle name="Note 3 5 2 3 4" xfId="12898" xr:uid="{7D0CC4D2-BCEB-4A3F-87ED-E540DAFD04A4}"/>
    <cellStyle name="Note 3 5 2 3 5" xfId="9042" xr:uid="{6B67BA6B-9B37-40DF-904F-6877EDBC81EF}"/>
    <cellStyle name="Note 3 5 2 3 6" xfId="15912" xr:uid="{07A872BB-5203-4CDA-B8CF-AFB9691C72D2}"/>
    <cellStyle name="Note 3 5 2 3 7" xfId="17441" xr:uid="{F0CAA9EF-3290-4F96-83FE-4066D9211C32}"/>
    <cellStyle name="Note 3 5 2 3 8" xfId="18749" xr:uid="{8B8E2D60-44F6-45B8-B619-E394B097982E}"/>
    <cellStyle name="Note 3 5 2 3 9" xfId="16717" xr:uid="{14EC8DC3-106D-45F2-9ADB-48FBB05E3BA0}"/>
    <cellStyle name="Note 3 5 2 4" xfId="6251" xr:uid="{00000000-0005-0000-0000-000006100000}"/>
    <cellStyle name="Note 3 5 2 5" xfId="9892" xr:uid="{E4917BD6-4D62-4F2B-A9DA-D55CF1A1EC41}"/>
    <cellStyle name="Note 3 5 2 6" xfId="10837" xr:uid="{561BF0F7-EB7C-40FD-BC74-7AEC82F90D66}"/>
    <cellStyle name="Note 3 5 2 7" xfId="12354" xr:uid="{5023B6AD-4EED-4AFE-BF42-FB1CF922EE7E}"/>
    <cellStyle name="Note 3 5 2 8" xfId="14721" xr:uid="{7FD304B2-A0DD-49DA-B2C6-2A6B2C10E0E1}"/>
    <cellStyle name="Note 3 5 2 9" xfId="15465" xr:uid="{2730293C-6276-4BA8-943A-4CA2EB1B90C0}"/>
    <cellStyle name="Note 3 5 3" xfId="3814" xr:uid="{00000000-0005-0000-0000-00000A100000}"/>
    <cellStyle name="Note 3 5 3 10" xfId="8916" xr:uid="{C6907BCA-DBEB-4415-9BAA-19E7151F74AF}"/>
    <cellStyle name="Note 3 5 3 2" xfId="5478" xr:uid="{00000000-0005-0000-0000-00000B100000}"/>
    <cellStyle name="Note 3 5 3 2 2" xfId="7263" xr:uid="{00000000-0005-0000-0000-00000B100000}"/>
    <cellStyle name="Note 3 5 3 2 3" xfId="11613" xr:uid="{066D2DAC-2032-46B0-837E-0190E33F0293}"/>
    <cellStyle name="Note 3 5 3 2 4" xfId="13017" xr:uid="{13035FE9-AD82-43DC-ACCC-C0748ACFE7D3}"/>
    <cellStyle name="Note 3 5 3 2 5" xfId="8199" xr:uid="{B69B506D-FC8F-44A1-ADC6-60E5C4D02FFE}"/>
    <cellStyle name="Note 3 5 3 2 6" xfId="16031" xr:uid="{4FCEE9D3-4629-47CD-A5D1-A7EBC96981D3}"/>
    <cellStyle name="Note 3 5 3 2 7" xfId="17560" xr:uid="{DCAC1FEC-0809-429C-9EAF-D6465F766255}"/>
    <cellStyle name="Note 3 5 3 2 8" xfId="18868" xr:uid="{5FFFC88A-2489-46A9-9C0A-5157F8CC329F}"/>
    <cellStyle name="Note 3 5 3 2 9" xfId="8602" xr:uid="{AA3D1F2C-A721-4B18-AD9D-7A97409A90A5}"/>
    <cellStyle name="Note 3 5 3 3" xfId="6370" xr:uid="{00000000-0005-0000-0000-00000A100000}"/>
    <cellStyle name="Note 3 5 3 4" xfId="10023" xr:uid="{BFD1598E-204F-44F7-857B-5B012A8A7D62}"/>
    <cellStyle name="Note 3 5 3 5" xfId="9357" xr:uid="{6DF834EB-0F83-450D-993C-27171A942E77}"/>
    <cellStyle name="Note 3 5 3 6" xfId="10546" xr:uid="{F063D784-B41D-46A7-BFEC-8C81127D6C3E}"/>
    <cellStyle name="Note 3 5 3 7" xfId="13739" xr:uid="{BF068F58-2D10-487A-B22D-7DF4202799C4}"/>
    <cellStyle name="Note 3 5 3 8" xfId="15191" xr:uid="{12AE5E91-E5DE-4084-B89A-672CCA302204}"/>
    <cellStyle name="Note 3 5 3 9" xfId="9751" xr:uid="{6E17E363-5287-4C2C-A620-1A02B6DC24A7}"/>
    <cellStyle name="Note 3 5 4" xfId="3991" xr:uid="{00000000-0005-0000-0000-00000C100000}"/>
    <cellStyle name="Note 3 5 4 10" xfId="18169" xr:uid="{08138C55-A592-4FAA-9046-BB474265D989}"/>
    <cellStyle name="Note 3 5 4 2" xfId="5613" xr:uid="{00000000-0005-0000-0000-00000D100000}"/>
    <cellStyle name="Note 3 5 4 2 2" xfId="7398" xr:uid="{00000000-0005-0000-0000-00000D100000}"/>
    <cellStyle name="Note 3 5 4 2 3" xfId="11748" xr:uid="{555DCD7A-71A6-412F-8199-603516D2BBAE}"/>
    <cellStyle name="Note 3 5 4 2 4" xfId="13152" xr:uid="{ADEC198E-166B-4843-9BBA-B889EAD153DA}"/>
    <cellStyle name="Note 3 5 4 2 5" xfId="10981" xr:uid="{D9AABDF3-7B8A-40B5-96EF-DF3B031641F6}"/>
    <cellStyle name="Note 3 5 4 2 6" xfId="16166" xr:uid="{4E94C2AB-E681-420F-AEF6-1DF75D3E2A6B}"/>
    <cellStyle name="Note 3 5 4 2 7" xfId="17695" xr:uid="{BD218A7A-89EF-4A41-8899-C8CE8895EFB2}"/>
    <cellStyle name="Note 3 5 4 2 8" xfId="19003" xr:uid="{3594E1D6-FA34-4A48-818C-53F28DA39326}"/>
    <cellStyle name="Note 3 5 4 2 9" xfId="8525" xr:uid="{751882CE-5A96-4A41-96D4-52335DEAC749}"/>
    <cellStyle name="Note 3 5 4 3" xfId="6503" xr:uid="{00000000-0005-0000-0000-00000C100000}"/>
    <cellStyle name="Note 3 5 4 4" xfId="10197" xr:uid="{016444C9-5D6B-4B0E-9994-6CA335C6C6E4}"/>
    <cellStyle name="Note 3 5 4 5" xfId="10364" xr:uid="{A32181B7-4FB9-47EA-B76A-04F34C5D0616}"/>
    <cellStyle name="Note 3 5 4 6" xfId="10630" xr:uid="{6187FAB9-82B4-449C-9B6B-D91D89142627}"/>
    <cellStyle name="Note 3 5 4 7" xfId="10722" xr:uid="{DAD65509-9B85-410B-82B5-09544997AFE1}"/>
    <cellStyle name="Note 3 5 4 8" xfId="14903" xr:uid="{13588A46-28FA-4D11-9333-0F72EC17128A}"/>
    <cellStyle name="Note 3 5 4 9" xfId="13458" xr:uid="{93260989-AC7E-4D09-97BC-FFE591B9A9EC}"/>
    <cellStyle name="Note 3 5 5" xfId="5149" xr:uid="{00000000-0005-0000-0000-00000E100000}"/>
    <cellStyle name="Note 3 5 5 2" xfId="6934" xr:uid="{00000000-0005-0000-0000-00000E100000}"/>
    <cellStyle name="Note 3 5 5 3" xfId="11284" xr:uid="{4A8441BD-FBB3-490A-AC84-B490AE426870}"/>
    <cellStyle name="Note 3 5 5 4" xfId="12688" xr:uid="{259C8B15-7548-466A-9533-03119875A021}"/>
    <cellStyle name="Note 3 5 5 5" xfId="14120" xr:uid="{10CACB5D-2373-4506-9895-F9D2DD2B286D}"/>
    <cellStyle name="Note 3 5 5 6" xfId="15702" xr:uid="{2AFC9825-E105-4E04-B940-2FEB93D706AD}"/>
    <cellStyle name="Note 3 5 5 7" xfId="17231" xr:uid="{D2C9B345-99E5-4EC4-BFEF-88CF4908530B}"/>
    <cellStyle name="Note 3 5 5 8" xfId="18539" xr:uid="{9013FF84-2BB9-4FAC-A252-06BC1AC92CF7}"/>
    <cellStyle name="Note 3 5 5 9" xfId="8587" xr:uid="{3F975DB1-6825-4BCD-BA43-223AA53E7748}"/>
    <cellStyle name="Note 3 5 6" xfId="6042" xr:uid="{00000000-0005-0000-0000-000005100000}"/>
    <cellStyle name="Note 3 5 7" xfId="9618" xr:uid="{1F6D07AC-826D-4864-AED3-D7CD6764DB93}"/>
    <cellStyle name="Note 3 5 8" xfId="7984" xr:uid="{20C7F3EA-6939-448B-80A7-5950BCDCB601}"/>
    <cellStyle name="Note 3 5 9" xfId="8712" xr:uid="{AFBB0407-4D82-4D2F-AAEA-6976021CCF83}"/>
    <cellStyle name="Note 3 6" xfId="3478" xr:uid="{00000000-0005-0000-0000-00000F100000}"/>
    <cellStyle name="Note 3 6 10" xfId="16833" xr:uid="{9EF50804-6B5C-437F-BF28-042EB120B1DE}"/>
    <cellStyle name="Note 3 6 11" xfId="18289" xr:uid="{C0C5641A-4318-452C-A076-0AADE4B61790}"/>
    <cellStyle name="Note 3 6 2" xfId="4079" xr:uid="{00000000-0005-0000-0000-000010100000}"/>
    <cellStyle name="Note 3 6 2 10" xfId="19467" xr:uid="{07AFE7E3-336F-4326-A9CE-2A497CB62A5F}"/>
    <cellStyle name="Note 3 6 2 2" xfId="5678" xr:uid="{00000000-0005-0000-0000-000011100000}"/>
    <cellStyle name="Note 3 6 2 2 2" xfId="7463" xr:uid="{00000000-0005-0000-0000-000011100000}"/>
    <cellStyle name="Note 3 6 2 2 3" xfId="11813" xr:uid="{244D5A7F-A0E4-4B0D-B186-0FEF25F3521B}"/>
    <cellStyle name="Note 3 6 2 2 4" xfId="13217" xr:uid="{C35A3ADD-E873-4413-B6A7-8508634EB7A0}"/>
    <cellStyle name="Note 3 6 2 2 5" xfId="12073" xr:uid="{C5DA7AA4-9ACF-4333-BD04-6AD2505412EF}"/>
    <cellStyle name="Note 3 6 2 2 6" xfId="16231" xr:uid="{8627A675-F992-41D2-B924-BDCAA39B4472}"/>
    <cellStyle name="Note 3 6 2 2 7" xfId="17760" xr:uid="{8A493511-828A-42CB-B924-0446DD8F3E9C}"/>
    <cellStyle name="Note 3 6 2 2 8" xfId="19068" xr:uid="{4F839021-9641-4AD7-A50B-FCCE16C91D95}"/>
    <cellStyle name="Note 3 6 2 2 9" xfId="13500" xr:uid="{6247A9B8-B1B5-40DD-83C1-E0029A88A8FB}"/>
    <cellStyle name="Note 3 6 2 3" xfId="6567" xr:uid="{00000000-0005-0000-0000-000010100000}"/>
    <cellStyle name="Note 3 6 2 4" xfId="10281" xr:uid="{D604F348-19E2-4B88-BD1F-8934D09F7B88}"/>
    <cellStyle name="Note 3 6 2 5" xfId="7849" xr:uid="{E1533AC6-27E6-42AC-9846-7E0CCA7DCEE8}"/>
    <cellStyle name="Note 3 6 2 6" xfId="7775" xr:uid="{6F29CD2A-4761-4FB3-A172-42835A982B63}"/>
    <cellStyle name="Note 3 6 2 7" xfId="8107" xr:uid="{7FE90001-CADE-40B3-BF86-7D10405931A1}"/>
    <cellStyle name="Note 3 6 2 8" xfId="9208" xr:uid="{3749BE33-B553-44D6-A64A-F14648C674FD}"/>
    <cellStyle name="Note 3 6 2 9" xfId="10149" xr:uid="{5F2014C9-07FB-4883-A3E1-2E6F9AE29134}"/>
    <cellStyle name="Note 3 6 3" xfId="5213" xr:uid="{00000000-0005-0000-0000-000012100000}"/>
    <cellStyle name="Note 3 6 3 2" xfId="6998" xr:uid="{00000000-0005-0000-0000-000012100000}"/>
    <cellStyle name="Note 3 6 3 3" xfId="11348" xr:uid="{09FAA235-E781-4376-ABDC-3AE9146396FC}"/>
    <cellStyle name="Note 3 6 3 4" xfId="12752" xr:uid="{DC8F2A6F-16B9-43A7-B2DA-48DDDACB0914}"/>
    <cellStyle name="Note 3 6 3 5" xfId="14648" xr:uid="{27D550D6-42B9-4AA9-A6AB-35DA344C0C1D}"/>
    <cellStyle name="Note 3 6 3 6" xfId="15766" xr:uid="{E897FB9D-6194-4D7B-AFC1-6805EDC65E4C}"/>
    <cellStyle name="Note 3 6 3 7" xfId="17295" xr:uid="{D8E56E31-F750-4FBA-9487-62A470F4269E}"/>
    <cellStyle name="Note 3 6 3 8" xfId="18603" xr:uid="{43B0B2A4-29D6-4D73-BFC3-4AA838A9EF59}"/>
    <cellStyle name="Note 3 6 3 9" xfId="18328" xr:uid="{3DA09BDE-8217-456A-BAAC-DDB6B1BB62A1}"/>
    <cellStyle name="Note 3 6 4" xfId="6106" xr:uid="{00000000-0005-0000-0000-00000F100000}"/>
    <cellStyle name="Note 3 6 5" xfId="9705" xr:uid="{297282B9-D5B0-4FB5-BD01-01331E4466BF}"/>
    <cellStyle name="Note 3 6 6" xfId="7911" xr:uid="{D972D972-34B4-4F03-B443-485BA46552CD}"/>
    <cellStyle name="Note 3 6 7" xfId="14576" xr:uid="{C7C38820-CD97-49E8-832F-40987A1BD846}"/>
    <cellStyle name="Note 3 6 8" xfId="9919" xr:uid="{D80E2203-BF5B-4B91-89F9-A962A436FF23}"/>
    <cellStyle name="Note 3 6 9" xfId="15513" xr:uid="{92AC2DAB-3B45-40A5-951E-A0F36C970679}"/>
    <cellStyle name="Note 3 7" xfId="3488" xr:uid="{00000000-0005-0000-0000-000013100000}"/>
    <cellStyle name="Note 3 7 10" xfId="8722" xr:uid="{31FBB1F9-1385-4C7C-B929-C8B9DA6963D0}"/>
    <cellStyle name="Note 3 7 11" xfId="18317" xr:uid="{3FC7AA93-5B8E-4B2F-953C-B8CDF254348B}"/>
    <cellStyle name="Note 3 7 2" xfId="4089" xr:uid="{00000000-0005-0000-0000-000014100000}"/>
    <cellStyle name="Note 3 7 2 10" xfId="18174" xr:uid="{EFDAD369-FC25-417B-BBB2-D099AFDFBADE}"/>
    <cellStyle name="Note 3 7 2 2" xfId="5688" xr:uid="{00000000-0005-0000-0000-000015100000}"/>
    <cellStyle name="Note 3 7 2 2 2" xfId="7473" xr:uid="{00000000-0005-0000-0000-000015100000}"/>
    <cellStyle name="Note 3 7 2 2 3" xfId="11823" xr:uid="{A5EFCCE8-5FD0-4330-82DC-F70DBE945096}"/>
    <cellStyle name="Note 3 7 2 2 4" xfId="13227" xr:uid="{081FFB95-7893-478F-A1DF-1F898ED7FD64}"/>
    <cellStyle name="Note 3 7 2 2 5" xfId="11085" xr:uid="{60083313-A49C-43D6-AFE9-15829B9FE235}"/>
    <cellStyle name="Note 3 7 2 2 6" xfId="16241" xr:uid="{7C7B112A-94E5-4B78-B2EC-9E4539D09150}"/>
    <cellStyle name="Note 3 7 2 2 7" xfId="17770" xr:uid="{069C5E42-99E0-492F-9A24-FF6B9C0F523F}"/>
    <cellStyle name="Note 3 7 2 2 8" xfId="19078" xr:uid="{4438C23A-1C51-412B-800D-F83A232AADBC}"/>
    <cellStyle name="Note 3 7 2 2 9" xfId="18185" xr:uid="{288FAFA2-3562-4FEF-A56B-113EC02652DE}"/>
    <cellStyle name="Note 3 7 2 3" xfId="6577" xr:uid="{00000000-0005-0000-0000-000014100000}"/>
    <cellStyle name="Note 3 7 2 4" xfId="10289" xr:uid="{B8669B6F-8901-450F-B0E0-9DD8AEDF636A}"/>
    <cellStyle name="Note 3 7 2 5" xfId="9336" xr:uid="{72D4CE4D-E338-443A-BFD4-2EB4A18BD3BE}"/>
    <cellStyle name="Note 3 7 2 6" xfId="14214" xr:uid="{C92B336C-06E6-4680-AC6F-74B884E68E00}"/>
    <cellStyle name="Note 3 7 2 7" xfId="14154" xr:uid="{4C941FD6-BF40-4AC5-8CCF-F9C827BE0381}"/>
    <cellStyle name="Note 3 7 2 8" xfId="13513" xr:uid="{199579C0-3F7A-4EF1-8BF7-0F0B851529E1}"/>
    <cellStyle name="Note 3 7 2 9" xfId="12161" xr:uid="{92D819D9-9621-4683-BFB1-A5A9956E4CF9}"/>
    <cellStyle name="Note 3 7 3" xfId="5223" xr:uid="{00000000-0005-0000-0000-000016100000}"/>
    <cellStyle name="Note 3 7 3 2" xfId="7008" xr:uid="{00000000-0005-0000-0000-000016100000}"/>
    <cellStyle name="Note 3 7 3 3" xfId="11358" xr:uid="{032822E4-E7DC-4BF4-AAA8-A0E1C006B094}"/>
    <cellStyle name="Note 3 7 3 4" xfId="12762" xr:uid="{C5F4C34C-6108-46F5-9341-EF7A07A70571}"/>
    <cellStyle name="Note 3 7 3 5" xfId="13499" xr:uid="{C98C6A61-D630-4D19-85A7-8C50DED526CD}"/>
    <cellStyle name="Note 3 7 3 6" xfId="15776" xr:uid="{157CE0B3-5E21-4F4B-8498-22692A7AD721}"/>
    <cellStyle name="Note 3 7 3 7" xfId="17305" xr:uid="{2239DDED-7A85-4E13-93EE-F043D8E23F5D}"/>
    <cellStyle name="Note 3 7 3 8" xfId="18613" xr:uid="{2D4C79CE-A26E-439C-ADD9-6BF0245229BF}"/>
    <cellStyle name="Note 3 7 3 9" xfId="14542" xr:uid="{CAD6628B-5171-481D-B203-C8C78583AD20}"/>
    <cellStyle name="Note 3 7 4" xfId="6116" xr:uid="{00000000-0005-0000-0000-000013100000}"/>
    <cellStyle name="Note 3 7 5" xfId="9715" xr:uid="{7292A531-644C-415A-AF3A-D2485A67A8D5}"/>
    <cellStyle name="Note 3 7 6" xfId="10831" xr:uid="{012BFF3F-EEC5-40B8-BD4C-38971A0424FF}"/>
    <cellStyle name="Note 3 7 7" xfId="8631" xr:uid="{CFB36D6E-5053-4F29-8F1A-873C736A97EA}"/>
    <cellStyle name="Note 3 7 8" xfId="9213" xr:uid="{0EE55CEA-2A0E-4461-B3CC-A0240A8E010D}"/>
    <cellStyle name="Note 3 7 9" xfId="15334" xr:uid="{6AFEC500-250E-4490-9907-617BE38A93D0}"/>
    <cellStyle name="Note 3 8" xfId="3496" xr:uid="{00000000-0005-0000-0000-000017100000}"/>
    <cellStyle name="Note 3 8 10" xfId="16995" xr:uid="{AF18D3B7-17BB-41B8-AA33-BD09076EF2F5}"/>
    <cellStyle name="Note 3 8 11" xfId="14623" xr:uid="{ABCBFE76-4BF1-4D38-8B4B-1B1A0FBAC584}"/>
    <cellStyle name="Note 3 8 2" xfId="4097" xr:uid="{00000000-0005-0000-0000-000018100000}"/>
    <cellStyle name="Note 3 8 2 10" xfId="19534" xr:uid="{A7649B0C-A821-490E-9F28-17EB7D4A7B56}"/>
    <cellStyle name="Note 3 8 2 2" xfId="5696" xr:uid="{00000000-0005-0000-0000-000019100000}"/>
    <cellStyle name="Note 3 8 2 2 2" xfId="7481" xr:uid="{00000000-0005-0000-0000-000019100000}"/>
    <cellStyle name="Note 3 8 2 2 3" xfId="11831" xr:uid="{532D4D0D-2B3B-4796-AF1B-459A584D4CBA}"/>
    <cellStyle name="Note 3 8 2 2 4" xfId="13235" xr:uid="{5EB4A82F-7608-4885-8D8F-FBD1F6132CED}"/>
    <cellStyle name="Note 3 8 2 2 5" xfId="12203" xr:uid="{28A1B2ED-BA8C-4E71-8BDF-09CBD68A4394}"/>
    <cellStyle name="Note 3 8 2 2 6" xfId="16249" xr:uid="{7AF61749-899A-4471-80A4-48EF465BF671}"/>
    <cellStyle name="Note 3 8 2 2 7" xfId="17778" xr:uid="{E5CF85CD-9D0F-4AFA-8B29-B365D1EE8F1F}"/>
    <cellStyle name="Note 3 8 2 2 8" xfId="19086" xr:uid="{F2683032-1FA4-40BE-AF2D-C49DADAD53D5}"/>
    <cellStyle name="Note 3 8 2 2 9" xfId="19999" xr:uid="{0D6BFAAD-AA9A-4A72-B80E-593FB496ACEC}"/>
    <cellStyle name="Note 3 8 2 3" xfId="6585" xr:uid="{00000000-0005-0000-0000-000018100000}"/>
    <cellStyle name="Note 3 8 2 4" xfId="10296" xr:uid="{AD6646EA-9885-4328-B7E9-17867E11F279}"/>
    <cellStyle name="Note 3 8 2 5" xfId="7841" xr:uid="{7824B8E5-3528-4B90-A173-00BC7E2CD950}"/>
    <cellStyle name="Note 3 8 2 6" xfId="8674" xr:uid="{F0ECDB09-E520-4BBA-9340-C3D3F7C6B6E5}"/>
    <cellStyle name="Note 3 8 2 7" xfId="13666" xr:uid="{1431A6E6-1DC0-4299-838F-79C16CC91244}"/>
    <cellStyle name="Note 3 8 2 8" xfId="9016" xr:uid="{3251C011-9765-4965-B6AD-059B08921176}"/>
    <cellStyle name="Note 3 8 2 9" xfId="17968" xr:uid="{48078FEB-6F54-445F-B32B-FBF3B39437AB}"/>
    <cellStyle name="Note 3 8 3" xfId="5231" xr:uid="{00000000-0005-0000-0000-00001A100000}"/>
    <cellStyle name="Note 3 8 3 2" xfId="7016" xr:uid="{00000000-0005-0000-0000-00001A100000}"/>
    <cellStyle name="Note 3 8 3 3" xfId="11366" xr:uid="{E8FA6EB4-66BC-4A5D-AB0F-465BA3EA0AB9}"/>
    <cellStyle name="Note 3 8 3 4" xfId="12770" xr:uid="{EED33004-1E35-44B8-AE8D-0DE0009D2F01}"/>
    <cellStyle name="Note 3 8 3 5" xfId="14473" xr:uid="{06532D04-7198-4F1C-B061-4E501AD73A34}"/>
    <cellStyle name="Note 3 8 3 6" xfId="15784" xr:uid="{3139C5B4-F0CD-40A6-A34A-93B4FDDBBF4C}"/>
    <cellStyle name="Note 3 8 3 7" xfId="17313" xr:uid="{F8F1A140-022C-4FF0-BD3F-6594213BA480}"/>
    <cellStyle name="Note 3 8 3 8" xfId="18621" xr:uid="{B9A561B8-F5A4-47CC-82BB-B5B284EB8EFC}"/>
    <cellStyle name="Note 3 8 3 9" xfId="14649" xr:uid="{F66DF9A6-38B4-4322-BEFE-73DC59E53DAB}"/>
    <cellStyle name="Note 3 8 4" xfId="6124" xr:uid="{00000000-0005-0000-0000-000017100000}"/>
    <cellStyle name="Note 3 8 5" xfId="9723" xr:uid="{CCBE14DF-3525-4101-AF9F-CA6FD2620358}"/>
    <cellStyle name="Note 3 8 6" xfId="10769" xr:uid="{8D0FD1CF-63C7-4E2C-82BE-90906537B2BE}"/>
    <cellStyle name="Note 3 8 7" xfId="13982" xr:uid="{2F9524BB-2E31-4AB7-B71A-BDEBBE00E8A7}"/>
    <cellStyle name="Note 3 8 8" xfId="9111" xr:uid="{5E962F2D-F2E0-4253-A73C-BB3D8F8D6E30}"/>
    <cellStyle name="Note 3 8 9" xfId="15285" xr:uid="{06DD7F08-30CD-4A54-8627-24DBAD14E54D}"/>
    <cellStyle name="Note 3 9" xfId="3503" xr:uid="{00000000-0005-0000-0000-00001B100000}"/>
    <cellStyle name="Note 3 9 10" xfId="17039" xr:uid="{19F03805-1CAE-4C15-87E6-3E7D16D4806A}"/>
    <cellStyle name="Note 3 9 11" xfId="12455" xr:uid="{ABC0AA45-E471-444D-B008-181BB86C8551}"/>
    <cellStyle name="Note 3 9 2" xfId="4104" xr:uid="{00000000-0005-0000-0000-00001C100000}"/>
    <cellStyle name="Note 3 9 2 10" xfId="16951" xr:uid="{98D8DDC9-4527-4E62-A4CF-6755A63149EB}"/>
    <cellStyle name="Note 3 9 2 2" xfId="5703" xr:uid="{00000000-0005-0000-0000-00001D100000}"/>
    <cellStyle name="Note 3 9 2 2 2" xfId="7488" xr:uid="{00000000-0005-0000-0000-00001D100000}"/>
    <cellStyle name="Note 3 9 2 2 3" xfId="11838" xr:uid="{5B7072B8-A89D-4556-A202-FF8E22C9B8CD}"/>
    <cellStyle name="Note 3 9 2 2 4" xfId="13242" xr:uid="{565770EA-666A-426D-8306-119487C6A165}"/>
    <cellStyle name="Note 3 9 2 2 5" xfId="8216" xr:uid="{54755EE1-AD0F-4C0A-A7AE-F9D0E0CDC90D}"/>
    <cellStyle name="Note 3 9 2 2 6" xfId="16256" xr:uid="{4745E676-07B5-4696-BF6B-369DB5E6496D}"/>
    <cellStyle name="Note 3 9 2 2 7" xfId="17785" xr:uid="{155BD98F-E489-4299-9858-1F5C352AF87F}"/>
    <cellStyle name="Note 3 9 2 2 8" xfId="19093" xr:uid="{DBB966DC-1EE9-467D-90C9-5B4ACF89E48D}"/>
    <cellStyle name="Note 3 9 2 2 9" xfId="14198" xr:uid="{58D5E975-EC5E-4A94-B2D7-8B3F0F9B9911}"/>
    <cellStyle name="Note 3 9 2 3" xfId="6592" xr:uid="{00000000-0005-0000-0000-00001C100000}"/>
    <cellStyle name="Note 3 9 2 4" xfId="10303" xr:uid="{0067225E-6E1E-48FB-B344-9196D1F1D762}"/>
    <cellStyle name="Note 3 9 2 5" xfId="7834" xr:uid="{40A6DC84-2B2F-42B4-AA01-9A37D3E7977A}"/>
    <cellStyle name="Note 3 9 2 6" xfId="8458" xr:uid="{67D0D711-7DE1-4BEE-B34C-5C47979588AB}"/>
    <cellStyle name="Note 3 9 2 7" xfId="9255" xr:uid="{77786654-FB23-4F13-B131-99EEA932B519}"/>
    <cellStyle name="Note 3 9 2 8" xfId="13749" xr:uid="{65C2F0E5-F8E0-4AE1-B906-BE7FC3292A69}"/>
    <cellStyle name="Note 3 9 2 9" xfId="17975" xr:uid="{73471C86-0D6E-40B6-B454-5D840554A463}"/>
    <cellStyle name="Note 3 9 3" xfId="5238" xr:uid="{00000000-0005-0000-0000-00001E100000}"/>
    <cellStyle name="Note 3 9 3 2" xfId="7023" xr:uid="{00000000-0005-0000-0000-00001E100000}"/>
    <cellStyle name="Note 3 9 3 3" xfId="11373" xr:uid="{208851CC-C4BD-435A-A3FE-CE43FA97E319}"/>
    <cellStyle name="Note 3 9 3 4" xfId="12777" xr:uid="{09D0EC9F-485E-4835-87EA-637D9180BCC1}"/>
    <cellStyle name="Note 3 9 3 5" xfId="9444" xr:uid="{DDD0A673-7A02-4B1B-9304-8D2F427B4FB4}"/>
    <cellStyle name="Note 3 9 3 6" xfId="15791" xr:uid="{96C3595C-D921-4CFC-ACED-049E84339D05}"/>
    <cellStyle name="Note 3 9 3 7" xfId="17320" xr:uid="{7018086E-3962-4369-BCDD-BB3E8FB54BDB}"/>
    <cellStyle name="Note 3 9 3 8" xfId="18628" xr:uid="{9BC4000C-7341-4057-9578-799534E21941}"/>
    <cellStyle name="Note 3 9 3 9" xfId="14456" xr:uid="{CA80F8D7-AA87-4992-9019-A03F798DE051}"/>
    <cellStyle name="Note 3 9 4" xfId="6131" xr:uid="{00000000-0005-0000-0000-00001B100000}"/>
    <cellStyle name="Note 3 9 5" xfId="9730" xr:uid="{45F67953-ED69-4C24-93B6-5A24CEA6E763}"/>
    <cellStyle name="Note 3 9 6" xfId="10941" xr:uid="{5113BFCC-F9F0-415C-927F-338E0499D418}"/>
    <cellStyle name="Note 3 9 7" xfId="8568" xr:uid="{7B52BCB0-F17A-4AE9-B130-E1D1E643E7A7}"/>
    <cellStyle name="Note 3 9 8" xfId="12400" xr:uid="{D5FC21A3-7879-43C6-9F9F-507315F1911D}"/>
    <cellStyle name="Note 3 9 9" xfId="15414" xr:uid="{49D33CC1-2CBF-47D7-9AED-D92D662CED8E}"/>
    <cellStyle name="Note 4" xfId="2992" xr:uid="{00000000-0005-0000-0000-00001F100000}"/>
    <cellStyle name="Note 4 10" xfId="9171" xr:uid="{BB21127C-E64F-43A8-B437-E1427625888D}"/>
    <cellStyle name="Note 4 11" xfId="10140" xr:uid="{F98AF4AE-8472-443E-8943-D27435A206B8}"/>
    <cellStyle name="Note 4 12" xfId="8715" xr:uid="{1A5B0712-C60C-4403-B2F8-4DDFB00E6B43}"/>
    <cellStyle name="Note 4 13" xfId="9015" xr:uid="{24AE23BB-4C95-4582-BF2C-6D9EF2C3458A}"/>
    <cellStyle name="Note 4 14" xfId="8893" xr:uid="{EC619BEE-538C-4EE3-984E-6ED1726D9621}"/>
    <cellStyle name="Note 4 15" xfId="14322" xr:uid="{D30436C3-46E6-42EA-8518-5BB9132CA94A}"/>
    <cellStyle name="Note 4 16" xfId="12224" xr:uid="{DA275AE7-0EE5-494B-8844-CDE52EC407D3}"/>
    <cellStyle name="Note 4 2" xfId="3305" xr:uid="{00000000-0005-0000-0000-000020100000}"/>
    <cellStyle name="Note 4 2 10" xfId="8328" xr:uid="{B8FD0785-741B-4650-8132-F61D3B68723E}"/>
    <cellStyle name="Note 4 2 11" xfId="12151" xr:uid="{0DAD5E70-F814-4571-871E-81F71A3BA605}"/>
    <cellStyle name="Note 4 2 12" xfId="15447" xr:uid="{60D4CEE2-3DF1-495A-88BE-61BBE0530725}"/>
    <cellStyle name="Note 4 2 13" xfId="16660" xr:uid="{7FC4C663-CAF4-40F9-A19B-2DF44A8FB6CB}"/>
    <cellStyle name="Note 4 2 14" xfId="8180" xr:uid="{EF26AB73-7D23-4773-AF60-BA90BFEC420F}"/>
    <cellStyle name="Note 4 2 2" xfId="3393" xr:uid="{00000000-0005-0000-0000-000021100000}"/>
    <cellStyle name="Note 4 2 2 10" xfId="14495" xr:uid="{73AF3EE5-5374-4CEA-9ADB-DC3E9E33382B}"/>
    <cellStyle name="Note 4 2 2 11" xfId="15378" xr:uid="{17B5CB1A-3CDB-4CA2-B902-1F1E20CDE6AA}"/>
    <cellStyle name="Note 4 2 2 12" xfId="16705" xr:uid="{E590DD65-9240-4E8D-8943-F99CE41BE72C}"/>
    <cellStyle name="Note 4 2 2 13" xfId="18251" xr:uid="{99CA3FD6-AEA6-4730-B117-C3CC697AE2EB}"/>
    <cellStyle name="Note 4 2 2 2" xfId="3677" xr:uid="{00000000-0005-0000-0000-000022100000}"/>
    <cellStyle name="Note 4 2 2 2 10" xfId="16862" xr:uid="{68861191-66D7-49F8-99B7-8D873B1640AA}"/>
    <cellStyle name="Note 4 2 2 2 11" xfId="18333" xr:uid="{4CE4613E-DC5A-405C-AB28-AD0265B1E2B9}"/>
    <cellStyle name="Note 4 2 2 2 2" xfId="4270" xr:uid="{00000000-0005-0000-0000-000023100000}"/>
    <cellStyle name="Note 4 2 2 2 2 10" xfId="20031" xr:uid="{CF6D28FD-5ADC-49FE-94E4-80721201A9B0}"/>
    <cellStyle name="Note 4 2 2 2 2 2" xfId="5827" xr:uid="{00000000-0005-0000-0000-000024100000}"/>
    <cellStyle name="Note 4 2 2 2 2 2 2" xfId="7612" xr:uid="{00000000-0005-0000-0000-000024100000}"/>
    <cellStyle name="Note 4 2 2 2 2 2 3" xfId="11962" xr:uid="{6155A328-285A-41B7-9E3E-7D16E718B73E}"/>
    <cellStyle name="Note 4 2 2 2 2 2 4" xfId="13366" xr:uid="{25A904DF-7812-42EE-A918-8F55A1604AB2}"/>
    <cellStyle name="Note 4 2 2 2 2 2 5" xfId="7954" xr:uid="{5F95313E-9AD0-4D0D-A9DB-AFE6179412F3}"/>
    <cellStyle name="Note 4 2 2 2 2 2 6" xfId="16380" xr:uid="{354190C6-73DF-466D-8AFB-2FD7EC9D0297}"/>
    <cellStyle name="Note 4 2 2 2 2 2 7" xfId="17909" xr:uid="{2688AF4B-769A-43E8-8FC2-1694998791AD}"/>
    <cellStyle name="Note 4 2 2 2 2 2 8" xfId="19217" xr:uid="{2A97F620-8038-4FB4-8F6C-2EC8F6F68A30}"/>
    <cellStyle name="Note 4 2 2 2 2 2 9" xfId="13565" xr:uid="{3172BEE3-B73F-469E-91DC-FA45B314ACDB}"/>
    <cellStyle name="Note 4 2 2 2 2 3" xfId="6715" xr:uid="{00000000-0005-0000-0000-000023100000}"/>
    <cellStyle name="Note 4 2 2 2 2 4" xfId="10462" xr:uid="{A2501C4A-C776-408B-8B5B-6B7C677B8490}"/>
    <cellStyle name="Note 4 2 2 2 2 5" xfId="7683" xr:uid="{8DDCF409-A125-4E68-BCCF-4B6B8A3666A2}"/>
    <cellStyle name="Note 4 2 2 2 2 6" xfId="14693" xr:uid="{AC0DB915-89C9-45F0-A866-781039C32E70}"/>
    <cellStyle name="Note 4 2 2 2 2 7" xfId="15053" xr:uid="{11CE8375-55AF-465E-883E-717A0043DB9D}"/>
    <cellStyle name="Note 4 2 2 2 2 8" xfId="16590" xr:uid="{BFBA1910-156E-47C2-96BF-2BEDD6A212A2}"/>
    <cellStyle name="Note 4 2 2 2 2 9" xfId="18109" xr:uid="{06A0B81C-EEFF-4CA6-B00F-8C6C97B5E7CB}"/>
    <cellStyle name="Note 4 2 2 2 3" xfId="5362" xr:uid="{00000000-0005-0000-0000-000025100000}"/>
    <cellStyle name="Note 4 2 2 2 3 2" xfId="7147" xr:uid="{00000000-0005-0000-0000-000025100000}"/>
    <cellStyle name="Note 4 2 2 2 3 3" xfId="11497" xr:uid="{7CD278A9-8637-4924-96C1-16577BF27D2A}"/>
    <cellStyle name="Note 4 2 2 2 3 4" xfId="12901" xr:uid="{31A703D8-D033-45EC-B576-24F17852F19C}"/>
    <cellStyle name="Note 4 2 2 2 3 5" xfId="9295" xr:uid="{0507A89C-B1FD-4C25-BDCF-AA5BFA3EEE59}"/>
    <cellStyle name="Note 4 2 2 2 3 6" xfId="15915" xr:uid="{390C21A0-3FE7-4163-BD22-572B2BD794B3}"/>
    <cellStyle name="Note 4 2 2 2 3 7" xfId="17444" xr:uid="{A559A625-A7D7-42D4-A5FA-0B45A5B65828}"/>
    <cellStyle name="Note 4 2 2 2 3 8" xfId="18752" xr:uid="{891967CE-D019-4A82-BFB2-86DC2E5A72A4}"/>
    <cellStyle name="Note 4 2 2 2 3 9" xfId="20025" xr:uid="{9A5DEE5E-436A-4D73-8027-D7C720EFCB07}"/>
    <cellStyle name="Note 4 2 2 2 4" xfId="6254" xr:uid="{00000000-0005-0000-0000-000022100000}"/>
    <cellStyle name="Note 4 2 2 2 5" xfId="9895" xr:uid="{901B535F-0C9F-47BE-9067-E4C5AC5E8C8A}"/>
    <cellStyle name="Note 4 2 2 2 6" xfId="10997" xr:uid="{E9A18779-C643-406E-A99A-DFF7A9458F16}"/>
    <cellStyle name="Note 4 2 2 2 7" xfId="8367" xr:uid="{93E04FAA-D320-4587-BFD3-4D119894B103}"/>
    <cellStyle name="Note 4 2 2 2 8" xfId="10297" xr:uid="{063F8E5F-D758-40DB-BCD4-D97A6AD7B477}"/>
    <cellStyle name="Note 4 2 2 2 9" xfId="13723" xr:uid="{CA07F7C8-D542-4FDF-B22D-06D8289C54F2}"/>
    <cellStyle name="Note 4 2 2 3" xfId="3821" xr:uid="{00000000-0005-0000-0000-000026100000}"/>
    <cellStyle name="Note 4 2 2 3 10" xfId="19570" xr:uid="{5365A72C-6A0E-435B-A719-B123F58E405E}"/>
    <cellStyle name="Note 4 2 2 3 2" xfId="5485" xr:uid="{00000000-0005-0000-0000-000027100000}"/>
    <cellStyle name="Note 4 2 2 3 2 2" xfId="7270" xr:uid="{00000000-0005-0000-0000-000027100000}"/>
    <cellStyle name="Note 4 2 2 3 2 3" xfId="11620" xr:uid="{5B85C8C8-C04A-44E7-8B07-99931C1B56B6}"/>
    <cellStyle name="Note 4 2 2 3 2 4" xfId="13024" xr:uid="{BAECF673-4441-4ECC-93E9-FC6F09A868BF}"/>
    <cellStyle name="Note 4 2 2 3 2 5" xfId="12437" xr:uid="{D0D8D17D-BAC2-4971-9CE0-91711ACBD96B}"/>
    <cellStyle name="Note 4 2 2 3 2 6" xfId="16038" xr:uid="{B2C28ABB-8BB5-41DC-A881-D2A0C8DC97DA}"/>
    <cellStyle name="Note 4 2 2 3 2 7" xfId="17567" xr:uid="{18B10523-E199-4CCE-944F-85BC093BE4D7}"/>
    <cellStyle name="Note 4 2 2 3 2 8" xfId="18875" xr:uid="{0767F155-C865-4C76-94C8-92B4831C5157}"/>
    <cellStyle name="Note 4 2 2 3 2 9" xfId="19330" xr:uid="{BCB19A90-EF14-4242-B73A-4B2D053DE799}"/>
    <cellStyle name="Note 4 2 2 3 3" xfId="6377" xr:uid="{00000000-0005-0000-0000-000026100000}"/>
    <cellStyle name="Note 4 2 2 3 4" xfId="10030" xr:uid="{35A6A031-2B34-4BE3-9CE1-AE8640E9DEA2}"/>
    <cellStyle name="Note 4 2 2 3 5" xfId="9354" xr:uid="{0024396D-C29A-421F-9D70-A0F45A533D4F}"/>
    <cellStyle name="Note 4 2 2 3 6" xfId="9254" xr:uid="{9F17F772-CBBD-4A05-BD9F-C12D7BD31307}"/>
    <cellStyle name="Note 4 2 2 3 7" xfId="13814" xr:uid="{01E30113-A2BC-48A9-9C7C-E38547D48DE5}"/>
    <cellStyle name="Note 4 2 2 3 8" xfId="15276" xr:uid="{3F11EA1E-23E5-4CA7-9BD1-2CF942994C62}"/>
    <cellStyle name="Note 4 2 2 3 9" xfId="8382" xr:uid="{66FCDBE2-3252-45D3-82DB-0F34629EE3A7}"/>
    <cellStyle name="Note 4 2 2 4" xfId="3998" xr:uid="{00000000-0005-0000-0000-000028100000}"/>
    <cellStyle name="Note 4 2 2 4 10" xfId="18331" xr:uid="{C0879B0E-F5E7-4B36-BB39-42072562C618}"/>
    <cellStyle name="Note 4 2 2 4 2" xfId="5620" xr:uid="{00000000-0005-0000-0000-000029100000}"/>
    <cellStyle name="Note 4 2 2 4 2 2" xfId="7405" xr:uid="{00000000-0005-0000-0000-000029100000}"/>
    <cellStyle name="Note 4 2 2 4 2 3" xfId="11755" xr:uid="{A64966A5-6C7D-4DD4-B001-6F89F9CB2B1C}"/>
    <cellStyle name="Note 4 2 2 4 2 4" xfId="13159" xr:uid="{5C564053-FA4D-40F7-9816-4A683E110582}"/>
    <cellStyle name="Note 4 2 2 4 2 5" xfId="12344" xr:uid="{C86116F9-CABB-479E-BFC1-3D1A78DDD381}"/>
    <cellStyle name="Note 4 2 2 4 2 6" xfId="16173" xr:uid="{EF628D34-38B9-44E4-AF1B-867C9D8DA946}"/>
    <cellStyle name="Note 4 2 2 4 2 7" xfId="17702" xr:uid="{9BB97380-807D-4D1E-A39D-A986CFBC962A}"/>
    <cellStyle name="Note 4 2 2 4 2 8" xfId="19010" xr:uid="{7BD0BCC6-FA86-4D9E-8FF3-12667DB9B4D9}"/>
    <cellStyle name="Note 4 2 2 4 2 9" xfId="19941" xr:uid="{C0A86F5C-B0CC-4350-9D85-199F8264FD1F}"/>
    <cellStyle name="Note 4 2 2 4 3" xfId="6510" xr:uid="{00000000-0005-0000-0000-000028100000}"/>
    <cellStyle name="Note 4 2 2 4 4" xfId="10204" xr:uid="{A0804684-068D-49BB-9864-7527A80605BD}"/>
    <cellStyle name="Note 4 2 2 4 5" xfId="11044" xr:uid="{75164A06-D1ED-44DA-9CCE-2732A87D5F6E}"/>
    <cellStyle name="Note 4 2 2 4 6" xfId="13949" xr:uid="{C614C1A7-A8D7-474D-8BBC-FA8567FAD265}"/>
    <cellStyle name="Note 4 2 2 4 7" xfId="10522" xr:uid="{A088C08E-13B2-465E-95E3-1523573A09DF}"/>
    <cellStyle name="Note 4 2 2 4 8" xfId="13479" xr:uid="{257F6B8D-67BF-4BC8-B31D-8251E526FCF7}"/>
    <cellStyle name="Note 4 2 2 4 9" xfId="12398" xr:uid="{B77D3E42-54B0-4B89-B06A-AF316AB4946C}"/>
    <cellStyle name="Note 4 2 2 5" xfId="5156" xr:uid="{00000000-0005-0000-0000-00002A100000}"/>
    <cellStyle name="Note 4 2 2 5 2" xfId="6941" xr:uid="{00000000-0005-0000-0000-00002A100000}"/>
    <cellStyle name="Note 4 2 2 5 3" xfId="11291" xr:uid="{50802DD5-2450-4893-A285-2565BBAE811E}"/>
    <cellStyle name="Note 4 2 2 5 4" xfId="12695" xr:uid="{72A3EE4B-E672-42A6-AF05-04301A32334A}"/>
    <cellStyle name="Note 4 2 2 5 5" xfId="14302" xr:uid="{81B3652F-3E0B-442F-AE0E-C359E5425C5C}"/>
    <cellStyle name="Note 4 2 2 5 6" xfId="15709" xr:uid="{28E3A8E7-B1F5-4253-B701-B2D85AD0D1BF}"/>
    <cellStyle name="Note 4 2 2 5 7" xfId="17238" xr:uid="{9BD40872-C1FC-44D9-8DD2-AC1871210D00}"/>
    <cellStyle name="Note 4 2 2 5 8" xfId="18546" xr:uid="{3E7CFCA9-7DCB-4B59-88E6-450767BF1DE2}"/>
    <cellStyle name="Note 4 2 2 5 9" xfId="8436" xr:uid="{EA1C8CF2-8D41-40C5-AF69-4DD3BF7DCDE6}"/>
    <cellStyle name="Note 4 2 2 6" xfId="6049" xr:uid="{00000000-0005-0000-0000-000021100000}"/>
    <cellStyle name="Note 4 2 2 7" xfId="9625" xr:uid="{ECA1FA74-3904-44BD-A93D-579958E279DC}"/>
    <cellStyle name="Note 4 2 2 8" xfId="7977" xr:uid="{E42166D5-586E-4B37-91C8-000BDEF30675}"/>
    <cellStyle name="Note 4 2 2 9" xfId="8246" xr:uid="{BFF232BC-7300-4321-AEA3-252453075599}"/>
    <cellStyle name="Note 4 2 3" xfId="3676" xr:uid="{00000000-0005-0000-0000-00002B100000}"/>
    <cellStyle name="Note 4 2 3 10" xfId="17007" xr:uid="{58B1A2FD-6C8B-4B95-B9C5-D610E2314F23}"/>
    <cellStyle name="Note 4 2 3 11" xfId="16917" xr:uid="{A6E61420-CBF3-45E9-90FA-C6921195BE6D}"/>
    <cellStyle name="Note 4 2 3 2" xfId="4269" xr:uid="{00000000-0005-0000-0000-00002C100000}"/>
    <cellStyle name="Note 4 2 3 2 10" xfId="8244" xr:uid="{9C9F63EB-5340-4196-B194-1E82589FC4EF}"/>
    <cellStyle name="Note 4 2 3 2 2" xfId="5826" xr:uid="{00000000-0005-0000-0000-00002D100000}"/>
    <cellStyle name="Note 4 2 3 2 2 2" xfId="7611" xr:uid="{00000000-0005-0000-0000-00002D100000}"/>
    <cellStyle name="Note 4 2 3 2 2 3" xfId="11961" xr:uid="{75BA91FD-283B-4BCF-9711-BD3EFB535B3A}"/>
    <cellStyle name="Note 4 2 3 2 2 4" xfId="13365" xr:uid="{2CFD85EF-A4A0-427F-A78A-760A159DAC9E}"/>
    <cellStyle name="Note 4 2 3 2 2 5" xfId="8600" xr:uid="{90C990B7-A609-4995-804F-268432E27D1E}"/>
    <cellStyle name="Note 4 2 3 2 2 6" xfId="16379" xr:uid="{1D911364-36D3-4CDD-ADEB-F297F7E71E0C}"/>
    <cellStyle name="Note 4 2 3 2 2 7" xfId="17908" xr:uid="{5E6FD8F0-AF46-4010-8FD6-B3A051AB40EF}"/>
    <cellStyle name="Note 4 2 3 2 2 8" xfId="19216" xr:uid="{4430A4E8-7F00-4590-AD54-DBBF641EF17C}"/>
    <cellStyle name="Note 4 2 3 2 2 9" xfId="15223" xr:uid="{44ECB6E6-308D-44B0-ADFD-48FFA86D02F0}"/>
    <cellStyle name="Note 4 2 3 2 3" xfId="6714" xr:uid="{00000000-0005-0000-0000-00002C100000}"/>
    <cellStyle name="Note 4 2 3 2 4" xfId="10461" xr:uid="{4FC3C72C-6E4D-4B71-ACB3-28B05651F36D}"/>
    <cellStyle name="Note 4 2 3 2 5" xfId="9328" xr:uid="{193149C1-F9C1-42EE-A7D5-0CB8FBA24676}"/>
    <cellStyle name="Note 4 2 3 2 6" xfId="14744" xr:uid="{AF3C2EC3-74F4-40BC-A692-400B84CD45CC}"/>
    <cellStyle name="Note 4 2 3 2 7" xfId="15052" xr:uid="{9DE99FEE-C827-4995-BFDA-9826A709E9DA}"/>
    <cellStyle name="Note 4 2 3 2 8" xfId="16589" xr:uid="{08B7E99E-6C6B-4588-87A9-B649C9B1CEC3}"/>
    <cellStyle name="Note 4 2 3 2 9" xfId="18108" xr:uid="{FDE865A5-9C32-4F79-85F7-AB86D9D93807}"/>
    <cellStyle name="Note 4 2 3 3" xfId="5361" xr:uid="{00000000-0005-0000-0000-00002E100000}"/>
    <cellStyle name="Note 4 2 3 3 2" xfId="7146" xr:uid="{00000000-0005-0000-0000-00002E100000}"/>
    <cellStyle name="Note 4 2 3 3 3" xfId="11496" xr:uid="{A71DAFFD-5A35-4A68-92D3-849B32D5D009}"/>
    <cellStyle name="Note 4 2 3 3 4" xfId="12900" xr:uid="{BD9BC02E-7D21-47AA-9CB0-187B0D9CB979}"/>
    <cellStyle name="Note 4 2 3 3 5" xfId="10896" xr:uid="{7C62588F-7B2A-4879-A214-B44BAA2DC8E9}"/>
    <cellStyle name="Note 4 2 3 3 6" xfId="15914" xr:uid="{488870CF-3874-43C5-A62E-CC054C569B9B}"/>
    <cellStyle name="Note 4 2 3 3 7" xfId="17443" xr:uid="{78E44B9C-69B5-41D7-AB64-DD03A8D5D934}"/>
    <cellStyle name="Note 4 2 3 3 8" xfId="18751" xr:uid="{247AEE7C-A3A1-4A77-93FD-C43C30F15AB7}"/>
    <cellStyle name="Note 4 2 3 3 9" xfId="18288" xr:uid="{1DCE46B9-05D4-42E7-9125-B39A84B67F87}"/>
    <cellStyle name="Note 4 2 3 4" xfId="6253" xr:uid="{00000000-0005-0000-0000-00002B100000}"/>
    <cellStyle name="Note 4 2 3 5" xfId="9894" xr:uid="{3D92A1E7-40D4-40AB-BBC0-A89217530CB3}"/>
    <cellStyle name="Note 4 2 3 6" xfId="10137" xr:uid="{14E7A6D8-E96A-4361-AA86-DAF8304D0650}"/>
    <cellStyle name="Note 4 2 3 7" xfId="14099" xr:uid="{454F6713-ABE0-4FBF-968A-C897B3EE8756}"/>
    <cellStyle name="Note 4 2 3 8" xfId="13474" xr:uid="{54E15CD8-7C87-4F78-9379-18B50A2F0C3F}"/>
    <cellStyle name="Note 4 2 3 9" xfId="15173" xr:uid="{38604134-58A5-4425-ADB4-5322C2F98467}"/>
    <cellStyle name="Note 4 2 4" xfId="3749" xr:uid="{00000000-0005-0000-0000-00002F100000}"/>
    <cellStyle name="Note 4 2 4 10" xfId="10539" xr:uid="{C2ED9975-DDC4-4722-85BB-BE00D715E150}"/>
    <cellStyle name="Note 4 2 4 2" xfId="5427" xr:uid="{00000000-0005-0000-0000-000030100000}"/>
    <cellStyle name="Note 4 2 4 2 2" xfId="7212" xr:uid="{00000000-0005-0000-0000-000030100000}"/>
    <cellStyle name="Note 4 2 4 2 3" xfId="11562" xr:uid="{6B9BB9F1-41E3-408D-8B0C-DD8BD8CE18F4}"/>
    <cellStyle name="Note 4 2 4 2 4" xfId="12966" xr:uid="{8F00B08A-1D7D-42DC-9DCD-28226C8A3420}"/>
    <cellStyle name="Note 4 2 4 2 5" xfId="9297" xr:uid="{7063614D-EBEC-401D-B3EE-4AABE3C95FAD}"/>
    <cellStyle name="Note 4 2 4 2 6" xfId="15980" xr:uid="{61C86705-3870-490C-9E21-AF173A620DA8}"/>
    <cellStyle name="Note 4 2 4 2 7" xfId="17509" xr:uid="{BFF5B8DE-30C6-4E1A-9EE4-8E92EB83E64A}"/>
    <cellStyle name="Note 4 2 4 2 8" xfId="18817" xr:uid="{4344DDB8-DDE6-4688-BD9A-E8ECA758EE1A}"/>
    <cellStyle name="Note 4 2 4 2 9" xfId="19397" xr:uid="{65E051C6-66F0-41F4-B360-BA716037341E}"/>
    <cellStyle name="Note 4 2 4 3" xfId="6319" xr:uid="{00000000-0005-0000-0000-00002F100000}"/>
    <cellStyle name="Note 4 2 4 4" xfId="9960" xr:uid="{BDEB8C1D-CEFB-4BA1-8107-EE3F7E23B96A}"/>
    <cellStyle name="Note 4 2 4 5" xfId="7885" xr:uid="{3BFB97D0-57AB-4EDA-A870-3BF10D4273C6}"/>
    <cellStyle name="Note 4 2 4 6" xfId="13904" xr:uid="{8FD60662-829C-4E2E-BBE5-C597922C80C3}"/>
    <cellStyle name="Note 4 2 4 7" xfId="12068" xr:uid="{892A210F-DC81-4E7E-9E1E-3D6468A82D6A}"/>
    <cellStyle name="Note 4 2 4 8" xfId="15487" xr:uid="{1090A37D-7CA9-4D8E-9D56-256F0EE345EB}"/>
    <cellStyle name="Note 4 2 4 9" xfId="16505" xr:uid="{958BBB62-E390-4D15-94A0-4C0EB8494A22}"/>
    <cellStyle name="Note 4 2 5" xfId="3906" xr:uid="{00000000-0005-0000-0000-000031100000}"/>
    <cellStyle name="Note 4 2 5 10" xfId="19953" xr:uid="{EB474461-41E3-48D1-9D58-ACD0F187824D}"/>
    <cellStyle name="Note 4 2 5 2" xfId="5542" xr:uid="{00000000-0005-0000-0000-000032100000}"/>
    <cellStyle name="Note 4 2 5 2 2" xfId="7327" xr:uid="{00000000-0005-0000-0000-000032100000}"/>
    <cellStyle name="Note 4 2 5 2 3" xfId="11677" xr:uid="{0C0345E3-D659-449C-B57E-FCCE369B10A2}"/>
    <cellStyle name="Note 4 2 5 2 4" xfId="13081" xr:uid="{D5493B1A-6734-4642-91E0-CFB1FDA7D89E}"/>
    <cellStyle name="Note 4 2 5 2 5" xfId="8461" xr:uid="{F8F432AA-6671-4276-92CD-DCC41DA1D0AF}"/>
    <cellStyle name="Note 4 2 5 2 6" xfId="16095" xr:uid="{7E20A2BE-7D38-499E-8D48-567E0DA478D1}"/>
    <cellStyle name="Note 4 2 5 2 7" xfId="17624" xr:uid="{9757C7DC-8BEA-41AB-956E-69E1CB69FD95}"/>
    <cellStyle name="Note 4 2 5 2 8" xfId="18932" xr:uid="{046E2E09-9985-4201-8F6A-51CDCC8E1DE2}"/>
    <cellStyle name="Note 4 2 5 2 9" xfId="9628" xr:uid="{6DB77E0E-B0B3-40C3-A1FD-291FF40FB373}"/>
    <cellStyle name="Note 4 2 5 3" xfId="6434" xr:uid="{00000000-0005-0000-0000-000031100000}"/>
    <cellStyle name="Note 4 2 5 4" xfId="10114" xr:uid="{5A6EB3F8-43DE-4D46-B014-918BDF25FDC9}"/>
    <cellStyle name="Note 4 2 5 5" xfId="10557" xr:uid="{7CABFB56-1586-4BDE-8125-71F2981900AB}"/>
    <cellStyle name="Note 4 2 5 6" xfId="8697" xr:uid="{6F4C1DCE-A6AE-4070-B5F0-4C9A9F0EBB51}"/>
    <cellStyle name="Note 4 2 5 7" xfId="10189" xr:uid="{EEB0EF75-1EEC-4EB0-8A1D-63DFB53122CE}"/>
    <cellStyle name="Note 4 2 5 8" xfId="9013" xr:uid="{1A5479E1-936E-4B24-B9C9-1BCB21A8DB2F}"/>
    <cellStyle name="Note 4 2 5 9" xfId="13577" xr:uid="{2810EAB6-FCA5-4B1C-A117-69AEEA003F30}"/>
    <cellStyle name="Note 4 2 6" xfId="5082" xr:uid="{00000000-0005-0000-0000-000033100000}"/>
    <cellStyle name="Note 4 2 6 2" xfId="6867" xr:uid="{00000000-0005-0000-0000-000033100000}"/>
    <cellStyle name="Note 4 2 6 3" xfId="11217" xr:uid="{64291397-83F1-441C-A5B5-22709160C11A}"/>
    <cellStyle name="Note 4 2 6 4" xfId="12621" xr:uid="{B28D6633-C3A2-4010-A6C9-421D1D658043}"/>
    <cellStyle name="Note 4 2 6 5" xfId="13564" xr:uid="{079577FF-7322-4B71-B7E5-63B494C46428}"/>
    <cellStyle name="Note 4 2 6 6" xfId="15635" xr:uid="{69BEB0AD-E7E9-40B6-A0DE-FA97E9A1A91E}"/>
    <cellStyle name="Note 4 2 6 7" xfId="17164" xr:uid="{9EEA3426-0108-4858-93CD-1898DCB3CDFC}"/>
    <cellStyle name="Note 4 2 6 8" xfId="18472" xr:uid="{49D235F3-B441-4EB1-B983-C99DE8391398}"/>
    <cellStyle name="Note 4 2 6 9" xfId="18363" xr:uid="{C494C83B-0810-4BFF-8C52-0E21980C0BCF}"/>
    <cellStyle name="Note 4 2 7" xfId="5975" xr:uid="{00000000-0005-0000-0000-000020100000}"/>
    <cellStyle name="Note 4 2 8" xfId="9539" xr:uid="{A5DEF329-4E5A-4F5B-B110-67DB34D24AFC}"/>
    <cellStyle name="Note 4 2 9" xfId="9389" xr:uid="{AF137CBA-AEFC-4296-A8A0-56FA9AA6BDC3}"/>
    <cellStyle name="Note 4 3" xfId="3306" xr:uid="{00000000-0005-0000-0000-000034100000}"/>
    <cellStyle name="Note 4 3 10" xfId="11093" xr:uid="{DD53B825-8E1C-4A51-8539-FCD5266FCBBB}"/>
    <cellStyle name="Note 4 3 11" xfId="13910" xr:uid="{2478CE9A-960E-4DB6-B189-0F9E2420C8FB}"/>
    <cellStyle name="Note 4 3 12" xfId="15302" xr:uid="{D6C235DC-31DA-40FD-948F-8102A1C01CF5}"/>
    <cellStyle name="Note 4 3 13" xfId="17021" xr:uid="{F5A44325-F3DF-4129-B331-06188B0F4EA4}"/>
    <cellStyle name="Note 4 3 14" xfId="19363" xr:uid="{F1D3BD2F-7C0D-4287-B5C4-474AB897216F}"/>
    <cellStyle name="Note 4 3 2" xfId="3394" xr:uid="{00000000-0005-0000-0000-000035100000}"/>
    <cellStyle name="Note 4 3 2 10" xfId="13470" xr:uid="{D9B09B25-7A6C-4707-BAC9-6A402C28997C}"/>
    <cellStyle name="Note 4 3 2 11" xfId="15232" xr:uid="{37FDB25A-73A9-4736-841B-6E8D23EE7522}"/>
    <cellStyle name="Note 4 3 2 12" xfId="8365" xr:uid="{86835CB1-42FE-4988-89F8-AD708C210E8E}"/>
    <cellStyle name="Note 4 3 2 13" xfId="19902" xr:uid="{02B38E2C-CB99-4F5A-823E-713E848BD022}"/>
    <cellStyle name="Note 4 3 2 2" xfId="3679" xr:uid="{00000000-0005-0000-0000-000036100000}"/>
    <cellStyle name="Note 4 3 2 2 10" xfId="12067" xr:uid="{742962EC-CA18-4AF8-8EFF-4A85A8CEB26E}"/>
    <cellStyle name="Note 4 3 2 2 11" xfId="19413" xr:uid="{F7FA1D6B-8D1C-444B-9244-A36E38F41A6A}"/>
    <cellStyle name="Note 4 3 2 2 2" xfId="4272" xr:uid="{00000000-0005-0000-0000-000037100000}"/>
    <cellStyle name="Note 4 3 2 2 2 10" xfId="19477" xr:uid="{FF55FD9D-B2AD-4AB7-B5FF-0D9C6C256165}"/>
    <cellStyle name="Note 4 3 2 2 2 2" xfId="5829" xr:uid="{00000000-0005-0000-0000-000038100000}"/>
    <cellStyle name="Note 4 3 2 2 2 2 2" xfId="7614" xr:uid="{00000000-0005-0000-0000-000038100000}"/>
    <cellStyle name="Note 4 3 2 2 2 2 3" xfId="11964" xr:uid="{3384C9D4-BBBF-4AF2-A052-106B1BE7E5FB}"/>
    <cellStyle name="Note 4 3 2 2 2 2 4" xfId="13368" xr:uid="{27A19607-1754-408B-98BE-778E2F342B29}"/>
    <cellStyle name="Note 4 3 2 2 2 2 5" xfId="14398" xr:uid="{15420EE1-03A1-4C99-BD06-CF7A05D2BBF4}"/>
    <cellStyle name="Note 4 3 2 2 2 2 6" xfId="16382" xr:uid="{3FA62409-7F6F-409F-8735-3787EC53D009}"/>
    <cellStyle name="Note 4 3 2 2 2 2 7" xfId="17911" xr:uid="{8D40D6E2-7215-4E7A-9355-C566EC9F66FE}"/>
    <cellStyle name="Note 4 3 2 2 2 2 8" xfId="19219" xr:uid="{61859BA3-6FFB-402E-8143-965BF50A9F9F}"/>
    <cellStyle name="Note 4 3 2 2 2 2 9" xfId="14864" xr:uid="{AC8E433C-086A-4C43-B503-53A6C846B545}"/>
    <cellStyle name="Note 4 3 2 2 2 3" xfId="6717" xr:uid="{00000000-0005-0000-0000-000037100000}"/>
    <cellStyle name="Note 4 3 2 2 2 4" xfId="10464" xr:uid="{1BDFD2D8-4675-4F90-9AB5-C0D27E1BABB6}"/>
    <cellStyle name="Note 4 3 2 2 2 5" xfId="7681" xr:uid="{FD2EE1B7-F716-4D13-A815-0EA97B7F6BE6}"/>
    <cellStyle name="Note 4 3 2 2 2 6" xfId="9054" xr:uid="{0905E598-69FC-4FD5-97B5-7DC69D246FC4}"/>
    <cellStyle name="Note 4 3 2 2 2 7" xfId="15055" xr:uid="{B6D23A71-4CB6-4AC7-8A72-9C1EB9A7D842}"/>
    <cellStyle name="Note 4 3 2 2 2 8" xfId="16592" xr:uid="{03D0B05F-B8C8-4F7F-A025-304E24FC306E}"/>
    <cellStyle name="Note 4 3 2 2 2 9" xfId="18111" xr:uid="{9C59BDAD-DEAA-4C80-B929-0CECEF3E3804}"/>
    <cellStyle name="Note 4 3 2 2 3" xfId="5364" xr:uid="{00000000-0005-0000-0000-000039100000}"/>
    <cellStyle name="Note 4 3 2 2 3 2" xfId="7149" xr:uid="{00000000-0005-0000-0000-000039100000}"/>
    <cellStyle name="Note 4 3 2 2 3 3" xfId="11499" xr:uid="{CA4EDFD9-2F66-40A1-8B5A-30640EBE0FE7}"/>
    <cellStyle name="Note 4 3 2 2 3 4" xfId="12903" xr:uid="{53DE2350-ED11-41FD-88C6-99579B253649}"/>
    <cellStyle name="Note 4 3 2 2 3 5" xfId="8159" xr:uid="{9D1D6DE1-0395-4841-AA05-245A3E6F2536}"/>
    <cellStyle name="Note 4 3 2 2 3 6" xfId="15917" xr:uid="{B55CC7ED-4161-4566-9BAE-8B57012AD209}"/>
    <cellStyle name="Note 4 3 2 2 3 7" xfId="17446" xr:uid="{4476ACAA-4FF4-47F9-8BA2-111C85C6E954}"/>
    <cellStyle name="Note 4 3 2 2 3 8" xfId="18754" xr:uid="{7900352F-21E7-4E91-A6D6-B2A5B7E5EFE3}"/>
    <cellStyle name="Note 4 3 2 2 3 9" xfId="8827" xr:uid="{CA57FA22-F98A-4209-9B56-4B994EDEFBAB}"/>
    <cellStyle name="Note 4 3 2 2 4" xfId="6256" xr:uid="{00000000-0005-0000-0000-000036100000}"/>
    <cellStyle name="Note 4 3 2 2 5" xfId="9897" xr:uid="{B6054B24-E595-4361-9424-DC50B437C0B6}"/>
    <cellStyle name="Note 4 3 2 2 6" xfId="10601" xr:uid="{5F97AE2C-FED7-4B76-B236-AF5417924745}"/>
    <cellStyle name="Note 4 3 2 2 7" xfId="14541" xr:uid="{DF6B3A28-B9CA-45DB-B558-F0FC0C602DFB}"/>
    <cellStyle name="Note 4 3 2 2 8" xfId="9114" xr:uid="{63D7ED16-2D48-40DB-89BD-8A18F386B3F3}"/>
    <cellStyle name="Note 4 3 2 2 9" xfId="15283" xr:uid="{C975FCF2-C73B-4136-A27E-C8D7F4E48F43}"/>
    <cellStyle name="Note 4 3 2 3" xfId="3822" xr:uid="{00000000-0005-0000-0000-00003A100000}"/>
    <cellStyle name="Note 4 3 2 3 10" xfId="12233" xr:uid="{5308BE37-7876-4ADD-8359-0976AB4B423B}"/>
    <cellStyle name="Note 4 3 2 3 2" xfId="5486" xr:uid="{00000000-0005-0000-0000-00003B100000}"/>
    <cellStyle name="Note 4 3 2 3 2 2" xfId="7271" xr:uid="{00000000-0005-0000-0000-00003B100000}"/>
    <cellStyle name="Note 4 3 2 3 2 3" xfId="11621" xr:uid="{58FBAFF6-6E69-44E2-89EE-AF7C60DAC6D4}"/>
    <cellStyle name="Note 4 3 2 3 2 4" xfId="13025" xr:uid="{7E37B08E-8AD3-4776-8FDE-6935F9EAFBAA}"/>
    <cellStyle name="Note 4 3 2 3 2 5" xfId="10697" xr:uid="{01258D47-E432-4B84-B6C9-B4F2D8E7A19C}"/>
    <cellStyle name="Note 4 3 2 3 2 6" xfId="16039" xr:uid="{88EEDCE7-9913-40B8-A604-94969DA6D57F}"/>
    <cellStyle name="Note 4 3 2 3 2 7" xfId="17568" xr:uid="{E75D4F09-4114-41DE-A413-18134CA8E46E}"/>
    <cellStyle name="Note 4 3 2 3 2 8" xfId="18876" xr:uid="{3B3DD030-9BFC-45F3-BFAE-59B9BAB8335B}"/>
    <cellStyle name="Note 4 3 2 3 2 9" xfId="13541" xr:uid="{46E0222B-B0F1-485B-909A-2D6353CE2D8C}"/>
    <cellStyle name="Note 4 3 2 3 3" xfId="6378" xr:uid="{00000000-0005-0000-0000-00003A100000}"/>
    <cellStyle name="Note 4 3 2 3 4" xfId="10031" xr:uid="{97AF1EF5-AF89-4F83-8B02-80985DD5A58E}"/>
    <cellStyle name="Note 4 3 2 3 5" xfId="9353" xr:uid="{82AF2C82-ABA9-46D8-A92D-D934F8A0E9B7}"/>
    <cellStyle name="Note 4 3 2 3 6" xfId="9667" xr:uid="{E6BE7E4B-2883-4164-8DCB-1CF03EE74EFE}"/>
    <cellStyle name="Note 4 3 2 3 7" xfId="13725" xr:uid="{39C4EA82-F015-4328-9E44-0649B778DDE5}"/>
    <cellStyle name="Note 4 3 2 3 8" xfId="15132" xr:uid="{ED567253-EC53-4FCC-8D4B-ECC4D9D93D68}"/>
    <cellStyle name="Note 4 3 2 3 9" xfId="16977" xr:uid="{7621A914-76D9-409C-BBD1-98F7699440D5}"/>
    <cellStyle name="Note 4 3 2 4" xfId="3999" xr:uid="{00000000-0005-0000-0000-00003C100000}"/>
    <cellStyle name="Note 4 3 2 4 10" xfId="20030" xr:uid="{730B709D-E8FC-47A5-9966-FD7F49DB494C}"/>
    <cellStyle name="Note 4 3 2 4 2" xfId="5621" xr:uid="{00000000-0005-0000-0000-00003D100000}"/>
    <cellStyle name="Note 4 3 2 4 2 2" xfId="7406" xr:uid="{00000000-0005-0000-0000-00003D100000}"/>
    <cellStyle name="Note 4 3 2 4 2 3" xfId="11756" xr:uid="{58248E8E-932A-4FC3-8782-B22882C3D1B3}"/>
    <cellStyle name="Note 4 3 2 4 2 4" xfId="13160" xr:uid="{C772CCD9-2784-4BC3-A046-723B2925907B}"/>
    <cellStyle name="Note 4 3 2 4 2 5" xfId="14876" xr:uid="{44D6C1DB-76E4-454F-82D6-E30E682B66A4}"/>
    <cellStyle name="Note 4 3 2 4 2 6" xfId="16174" xr:uid="{3CF276B7-5D55-4428-AEB8-6EEE8BF2AF5E}"/>
    <cellStyle name="Note 4 3 2 4 2 7" xfId="17703" xr:uid="{9043B375-F9DA-449A-889D-D3C6A9EA1CFE}"/>
    <cellStyle name="Note 4 3 2 4 2 8" xfId="19011" xr:uid="{ABFDB3FE-A8C4-4750-A775-417E102A648A}"/>
    <cellStyle name="Note 4 3 2 4 2 9" xfId="19578" xr:uid="{B069B603-C99C-4115-8B72-4929AE388D1B}"/>
    <cellStyle name="Note 4 3 2 4 3" xfId="6511" xr:uid="{00000000-0005-0000-0000-00003C100000}"/>
    <cellStyle name="Note 4 3 2 4 4" xfId="10205" xr:uid="{0BED6463-A181-415E-B280-8B7BD3EF6161}"/>
    <cellStyle name="Note 4 3 2 4 5" xfId="10844" xr:uid="{AFD05EAB-406D-4E36-81DC-8D3A4C6EAFB4}"/>
    <cellStyle name="Note 4 3 2 4 6" xfId="8612" xr:uid="{C63A8B9F-738C-47FE-AC8E-B2D4889798B4}"/>
    <cellStyle name="Note 4 3 2 4 7" xfId="10950" xr:uid="{98390E5E-B0C3-429E-A656-E55D9C08300E}"/>
    <cellStyle name="Note 4 3 2 4 8" xfId="13747" xr:uid="{D605FBF5-DBEE-4288-8E04-021211108E5C}"/>
    <cellStyle name="Note 4 3 2 4 9" xfId="8517" xr:uid="{A20C7F01-240D-4EE1-A9E8-5690BADDE600}"/>
    <cellStyle name="Note 4 3 2 5" xfId="5157" xr:uid="{00000000-0005-0000-0000-00003E100000}"/>
    <cellStyle name="Note 4 3 2 5 2" xfId="6942" xr:uid="{00000000-0005-0000-0000-00003E100000}"/>
    <cellStyle name="Note 4 3 2 5 3" xfId="11292" xr:uid="{046C5BC7-F73D-4D1B-AD21-2E183424E95F}"/>
    <cellStyle name="Note 4 3 2 5 4" xfId="12696" xr:uid="{9BFD6693-8982-4C0C-B3D9-FB8476558A70}"/>
    <cellStyle name="Note 4 3 2 5 5" xfId="14268" xr:uid="{0A7914A6-6184-47B8-94D3-57954244C07E}"/>
    <cellStyle name="Note 4 3 2 5 6" xfId="15710" xr:uid="{FB133917-BF69-4BAF-BFAC-84984AC83172}"/>
    <cellStyle name="Note 4 3 2 5 7" xfId="17239" xr:uid="{91838857-7E54-4D85-9D8D-07A5B4936F01}"/>
    <cellStyle name="Note 4 3 2 5 8" xfId="18547" xr:uid="{6AA144B3-25C2-444B-90AE-7996C00F727C}"/>
    <cellStyle name="Note 4 3 2 5 9" xfId="16556" xr:uid="{94DDB1F1-E2E2-477F-98AE-A430A002E2A0}"/>
    <cellStyle name="Note 4 3 2 6" xfId="6050" xr:uid="{00000000-0005-0000-0000-000035100000}"/>
    <cellStyle name="Note 4 3 2 7" xfId="9626" xr:uid="{B45702D0-9AED-439F-8C8F-D80E63147C50}"/>
    <cellStyle name="Note 4 3 2 8" xfId="7976" xr:uid="{E27FCA5C-EB74-48A7-B22A-EA410FD7A2D7}"/>
    <cellStyle name="Note 4 3 2 9" xfId="14747" xr:uid="{0975E706-A23C-4EC2-8C77-3F500A3BA66F}"/>
    <cellStyle name="Note 4 3 3" xfId="3678" xr:uid="{00000000-0005-0000-0000-00003F100000}"/>
    <cellStyle name="Note 4 3 3 10" xfId="16726" xr:uid="{22353080-E021-4772-AF8A-588E7F594D05}"/>
    <cellStyle name="Note 4 3 3 11" xfId="18272" xr:uid="{F2F562BD-EE6B-41B9-94EA-38D342D787F5}"/>
    <cellStyle name="Note 4 3 3 2" xfId="4271" xr:uid="{00000000-0005-0000-0000-000040100000}"/>
    <cellStyle name="Note 4 3 3 2 10" xfId="9074" xr:uid="{5155F081-278D-45B1-90E7-AC1D188B227D}"/>
    <cellStyle name="Note 4 3 3 2 2" xfId="5828" xr:uid="{00000000-0005-0000-0000-000041100000}"/>
    <cellStyle name="Note 4 3 3 2 2 2" xfId="7613" xr:uid="{00000000-0005-0000-0000-000041100000}"/>
    <cellStyle name="Note 4 3 3 2 2 3" xfId="11963" xr:uid="{9D4CCC08-A111-4F75-91CE-5920A7A14ED0}"/>
    <cellStyle name="Note 4 3 3 2 2 4" xfId="13367" xr:uid="{7AC1A841-09F0-4C90-B32A-11EC0C4FED15}"/>
    <cellStyle name="Note 4 3 3 2 2 5" xfId="8599" xr:uid="{582E5D8E-36E2-4FA7-95FB-4A1C62F71B62}"/>
    <cellStyle name="Note 4 3 3 2 2 6" xfId="16381" xr:uid="{1CAA6204-E977-42F9-A1F7-D9A1B2E4D8D4}"/>
    <cellStyle name="Note 4 3 3 2 2 7" xfId="17910" xr:uid="{C90EAC1A-8E52-49E5-82B6-9C6B290B25FB}"/>
    <cellStyle name="Note 4 3 3 2 2 8" xfId="19218" xr:uid="{B4899C93-9E24-4B2F-B6BC-3DB256A33801}"/>
    <cellStyle name="Note 4 3 3 2 2 9" xfId="8909" xr:uid="{6849C0B0-BCC3-40CB-AFF1-C90397622B9D}"/>
    <cellStyle name="Note 4 3 3 2 3" xfId="6716" xr:uid="{00000000-0005-0000-0000-000040100000}"/>
    <cellStyle name="Note 4 3 3 2 4" xfId="10463" xr:uid="{0F737508-3D66-4958-AF8C-0028BA24C5D4}"/>
    <cellStyle name="Note 4 3 3 2 5" xfId="7682" xr:uid="{15461485-D0A6-4DAF-8DD1-F9A83A5E4D12}"/>
    <cellStyle name="Note 4 3 3 2 6" xfId="13436" xr:uid="{F38CD162-1A9F-4DEE-B3BA-154D2A602354}"/>
    <cellStyle name="Note 4 3 3 2 7" xfId="15054" xr:uid="{6AB5F096-A6A5-4D08-A8FB-6E48E4B9DCAD}"/>
    <cellStyle name="Note 4 3 3 2 8" xfId="16591" xr:uid="{737F31DB-751C-4473-9E25-5D4A48B035AC}"/>
    <cellStyle name="Note 4 3 3 2 9" xfId="18110" xr:uid="{697F0617-1075-4C72-834E-A6059C381661}"/>
    <cellStyle name="Note 4 3 3 3" xfId="5363" xr:uid="{00000000-0005-0000-0000-000042100000}"/>
    <cellStyle name="Note 4 3 3 3 2" xfId="7148" xr:uid="{00000000-0005-0000-0000-000042100000}"/>
    <cellStyle name="Note 4 3 3 3 3" xfId="11498" xr:uid="{20704900-091F-414D-9D55-327F63A12D45}"/>
    <cellStyle name="Note 4 3 3 3 4" xfId="12902" xr:uid="{85E56E8D-02F7-4DBD-A8A8-73E041BA1D59}"/>
    <cellStyle name="Note 4 3 3 3 5" xfId="14442" xr:uid="{99E5CAA2-DBAF-47DA-B981-4B927785B92B}"/>
    <cellStyle name="Note 4 3 3 3 6" xfId="15916" xr:uid="{AB55F6A5-3EC1-43F2-A966-261EF7B78286}"/>
    <cellStyle name="Note 4 3 3 3 7" xfId="17445" xr:uid="{8195D1E8-BE97-4D8B-9D91-15B4C7EECED7}"/>
    <cellStyle name="Note 4 3 3 3 8" xfId="18753" xr:uid="{35C71A8F-D47F-49A4-ACF8-437671E51E38}"/>
    <cellStyle name="Note 4 3 3 3 9" xfId="19580" xr:uid="{005EF36A-C5AE-4B8E-BF3C-49A0A12788C3}"/>
    <cellStyle name="Note 4 3 3 4" xfId="6255" xr:uid="{00000000-0005-0000-0000-00003F100000}"/>
    <cellStyle name="Note 4 3 3 5" xfId="9896" xr:uid="{4FCB0B6B-CA10-4DCC-ADD3-97D82616C107}"/>
    <cellStyle name="Note 4 3 3 6" xfId="10797" xr:uid="{23DF7BA6-98E8-4EAB-B4FB-4DD8488AB159}"/>
    <cellStyle name="Note 4 3 3 7" xfId="9220" xr:uid="{F069D04A-9873-4422-8421-C2D20E5FD672}"/>
    <cellStyle name="Note 4 3 3 8" xfId="12084" xr:uid="{D1436FB8-8CE1-4B7E-B222-FC3A0B5FF7A5}"/>
    <cellStyle name="Note 4 3 3 9" xfId="15429" xr:uid="{E464ED49-7EE9-4471-949D-A5E78D1CEE0E}"/>
    <cellStyle name="Note 4 3 4" xfId="3750" xr:uid="{00000000-0005-0000-0000-000043100000}"/>
    <cellStyle name="Note 4 3 4 10" xfId="16558" xr:uid="{AE09AE60-32C2-489D-8233-198BA88F94AB}"/>
    <cellStyle name="Note 4 3 4 2" xfId="5428" xr:uid="{00000000-0005-0000-0000-000044100000}"/>
    <cellStyle name="Note 4 3 4 2 2" xfId="7213" xr:uid="{00000000-0005-0000-0000-000044100000}"/>
    <cellStyle name="Note 4 3 4 2 3" xfId="11563" xr:uid="{10BE6490-262B-4078-B0D6-2ADFDD7EA508}"/>
    <cellStyle name="Note 4 3 4 2 4" xfId="12967" xr:uid="{96434682-8172-47DC-9FC1-FE9338804647}"/>
    <cellStyle name="Note 4 3 4 2 5" xfId="9122" xr:uid="{42C7D824-BC30-4422-8127-980D6CB2F819}"/>
    <cellStyle name="Note 4 3 4 2 6" xfId="15981" xr:uid="{9A8418BF-A7A4-477B-AF14-EF965B62F6B4}"/>
    <cellStyle name="Note 4 3 4 2 7" xfId="17510" xr:uid="{4372AC88-31BD-4D40-BB5E-2FED85A10F6A}"/>
    <cellStyle name="Note 4 3 4 2 8" xfId="18818" xr:uid="{40D3AE92-B21E-430E-B630-C3D7F42E7324}"/>
    <cellStyle name="Note 4 3 4 2 9" xfId="19454" xr:uid="{8D9C5E7D-53A7-43EB-A446-9766CE7C461D}"/>
    <cellStyle name="Note 4 3 4 3" xfId="6320" xr:uid="{00000000-0005-0000-0000-000043100000}"/>
    <cellStyle name="Note 4 3 4 4" xfId="9961" xr:uid="{2F6A4599-3363-4AE0-B51E-CC86F1B4DD83}"/>
    <cellStyle name="Note 4 3 4 5" xfId="7884" xr:uid="{981B94C1-5263-4EB6-A5CD-3A74CFAE533B}"/>
    <cellStyle name="Note 4 3 4 6" xfId="10509" xr:uid="{267FE014-B969-4C83-89F8-E247ECCF1678}"/>
    <cellStyle name="Note 4 3 4 7" xfId="11023" xr:uid="{429A1041-3EF7-4AAC-8AC8-EB85AC3A3B97}"/>
    <cellStyle name="Note 4 3 4 8" xfId="15343" xr:uid="{8DF4C07A-F01B-4628-87DE-944D7EF6C197}"/>
    <cellStyle name="Note 4 3 4 9" xfId="8727" xr:uid="{71050578-8C79-43C4-AEC4-6DD33737A7B3}"/>
    <cellStyle name="Note 4 3 5" xfId="3907" xr:uid="{00000000-0005-0000-0000-000045100000}"/>
    <cellStyle name="Note 4 3 5 10" xfId="8961" xr:uid="{0375F540-EF85-473E-825F-3259B4D16EB9}"/>
    <cellStyle name="Note 4 3 5 2" xfId="5543" xr:uid="{00000000-0005-0000-0000-000046100000}"/>
    <cellStyle name="Note 4 3 5 2 2" xfId="7328" xr:uid="{00000000-0005-0000-0000-000046100000}"/>
    <cellStyle name="Note 4 3 5 2 3" xfId="11678" xr:uid="{D15268E0-E68D-44C3-8CD8-7C1638862613}"/>
    <cellStyle name="Note 4 3 5 2 4" xfId="13082" xr:uid="{2BE08F94-FCE4-4303-8CEC-B28D2CEC74FE}"/>
    <cellStyle name="Note 4 3 5 2 5" xfId="14329" xr:uid="{731B1951-031A-4233-890D-82EFD1BED7F1}"/>
    <cellStyle name="Note 4 3 5 2 6" xfId="16096" xr:uid="{F74BCA8C-E7A0-4B60-81DD-AA3A5CD35468}"/>
    <cellStyle name="Note 4 3 5 2 7" xfId="17625" xr:uid="{8C3C778C-AFBB-4C1F-AF2E-D268A969228B}"/>
    <cellStyle name="Note 4 3 5 2 8" xfId="18933" xr:uid="{60395856-1D90-46B3-8297-1B4022D6017B}"/>
    <cellStyle name="Note 4 3 5 2 9" xfId="19331" xr:uid="{56A33807-C32D-46AC-A26E-4A55CB711138}"/>
    <cellStyle name="Note 4 3 5 3" xfId="6435" xr:uid="{00000000-0005-0000-0000-000045100000}"/>
    <cellStyle name="Note 4 3 5 4" xfId="10115" xr:uid="{D6AC569D-3040-46DF-9807-3D305B7EB6DE}"/>
    <cellStyle name="Note 4 3 5 5" xfId="11075" xr:uid="{1B4176AC-DB70-4F63-A10A-3FF9628B9674}"/>
    <cellStyle name="Note 4 3 5 6" xfId="10828" xr:uid="{1976A643-FF42-4570-BEA7-D0125FB73909}"/>
    <cellStyle name="Note 4 3 5 7" xfId="13613" xr:uid="{8C1DD088-E6CB-45B2-86F5-5D21E2C77E5A}"/>
    <cellStyle name="Note 4 3 5 8" xfId="14343" xr:uid="{15A730AB-C3A1-4BDA-9DB0-057604C2AD29}"/>
    <cellStyle name="Note 4 3 5 9" xfId="13704" xr:uid="{940FB16A-962A-49FB-B2A5-AEBD73D7C2CA}"/>
    <cellStyle name="Note 4 3 6" xfId="5083" xr:uid="{00000000-0005-0000-0000-000047100000}"/>
    <cellStyle name="Note 4 3 6 2" xfId="6868" xr:uid="{00000000-0005-0000-0000-000047100000}"/>
    <cellStyle name="Note 4 3 6 3" xfId="11218" xr:uid="{339DC8DB-6A1A-4699-98F4-E74326D5F91A}"/>
    <cellStyle name="Note 4 3 6 4" xfId="12622" xr:uid="{B925A05C-0ADD-4133-9AB2-FDC41C8758F6}"/>
    <cellStyle name="Note 4 3 6 5" xfId="14678" xr:uid="{6FB13C21-0C52-44A1-B6A3-22BEB94F0C42}"/>
    <cellStyle name="Note 4 3 6 6" xfId="15636" xr:uid="{20DD2E0F-AB08-448C-BEC3-4931B3FCF3C6}"/>
    <cellStyle name="Note 4 3 6 7" xfId="17165" xr:uid="{936E7F13-A941-4B23-AB6A-9F3EDFF87E07}"/>
    <cellStyle name="Note 4 3 6 8" xfId="18473" xr:uid="{EAD1BDD8-DDEF-4563-8DC6-3F79251FA267}"/>
    <cellStyle name="Note 4 3 6 9" xfId="14005" xr:uid="{2E101EAA-E627-4677-82E1-9FF68CCE4EAC}"/>
    <cellStyle name="Note 4 3 7" xfId="5976" xr:uid="{00000000-0005-0000-0000-000034100000}"/>
    <cellStyle name="Note 4 3 8" xfId="9540" xr:uid="{E32F2F8E-8585-4C70-B315-7F0EDE5AFF35}"/>
    <cellStyle name="Note 4 3 9" xfId="8052" xr:uid="{BA97FC08-2E40-4AB1-B42C-7E69BC2C1CF9}"/>
    <cellStyle name="Note 4 4" xfId="3392" xr:uid="{00000000-0005-0000-0000-000048100000}"/>
    <cellStyle name="Note 4 4 10" xfId="13818" xr:uid="{E7733CEA-3670-4912-AD7E-F39F2257C887}"/>
    <cellStyle name="Note 4 4 11" xfId="15518" xr:uid="{E2B6480C-FDC4-49FB-80A1-2571E12A00BE}"/>
    <cellStyle name="Note 4 4 12" xfId="16844" xr:uid="{B9E405CB-1F4B-4582-A285-ED9864CF7151}"/>
    <cellStyle name="Note 4 4 13" xfId="19593" xr:uid="{6B47AFCA-59CD-4C6C-BDDD-6FEEDE03D2DD}"/>
    <cellStyle name="Note 4 4 2" xfId="3680" xr:uid="{00000000-0005-0000-0000-000049100000}"/>
    <cellStyle name="Note 4 4 2 10" xfId="16982" xr:uid="{29778EFF-24CE-423D-AF88-BED0DCA0F41E}"/>
    <cellStyle name="Note 4 4 2 11" xfId="19736" xr:uid="{455F8FA4-68A3-4F27-BC26-C861FDED767F}"/>
    <cellStyle name="Note 4 4 2 2" xfId="4273" xr:uid="{00000000-0005-0000-0000-00004A100000}"/>
    <cellStyle name="Note 4 4 2 2 10" xfId="13724" xr:uid="{0A82A467-61F1-4A22-829B-A8B7BDFD39D2}"/>
    <cellStyle name="Note 4 4 2 2 2" xfId="5830" xr:uid="{00000000-0005-0000-0000-00004B100000}"/>
    <cellStyle name="Note 4 4 2 2 2 2" xfId="7615" xr:uid="{00000000-0005-0000-0000-00004B100000}"/>
    <cellStyle name="Note 4 4 2 2 2 3" xfId="11965" xr:uid="{A2FC8FD0-EDC6-42E0-A545-517ECDEA41C7}"/>
    <cellStyle name="Note 4 4 2 2 2 4" xfId="13369" xr:uid="{926337C6-37CF-4C69-A14C-06D11EBFB2E5}"/>
    <cellStyle name="Note 4 4 2 2 2 5" xfId="8201" xr:uid="{1F0BD16A-ADE6-4971-8028-4DB6A2B94D8B}"/>
    <cellStyle name="Note 4 4 2 2 2 6" xfId="16383" xr:uid="{F0757455-DC1C-46FC-8938-E64AF4744487}"/>
    <cellStyle name="Note 4 4 2 2 2 7" xfId="17912" xr:uid="{8E1C88FC-0B3F-4F27-90E9-0A7AAD9366DB}"/>
    <cellStyle name="Note 4 4 2 2 2 8" xfId="19220" xr:uid="{A26BB7C1-B05F-41D6-9B55-C9FB2A3158A7}"/>
    <cellStyle name="Note 4 4 2 2 2 9" xfId="19714" xr:uid="{1D2DB2CF-D422-4AB7-A3A4-FB3213B326C5}"/>
    <cellStyle name="Note 4 4 2 2 3" xfId="6718" xr:uid="{00000000-0005-0000-0000-00004A100000}"/>
    <cellStyle name="Note 4 4 2 2 4" xfId="10465" xr:uid="{591CC6A6-E92D-448C-9567-67C5154EA47E}"/>
    <cellStyle name="Note 4 4 2 2 5" xfId="7680" xr:uid="{774CC4F5-CC94-4556-B27B-050EA98BF113}"/>
    <cellStyle name="Note 4 4 2 2 6" xfId="10666" xr:uid="{C8DF0759-1C9F-4C44-94C8-147DABD69141}"/>
    <cellStyle name="Note 4 4 2 2 7" xfId="15056" xr:uid="{1F465087-901B-4865-9706-4EAFB0075719}"/>
    <cellStyle name="Note 4 4 2 2 8" xfId="16593" xr:uid="{878B8100-626E-4A2D-A9C1-6F78E36ACEAA}"/>
    <cellStyle name="Note 4 4 2 2 9" xfId="18112" xr:uid="{08029344-79A0-4E5E-986D-DCEBEAB9321F}"/>
    <cellStyle name="Note 4 4 2 3" xfId="5365" xr:uid="{00000000-0005-0000-0000-00004C100000}"/>
    <cellStyle name="Note 4 4 2 3 2" xfId="7150" xr:uid="{00000000-0005-0000-0000-00004C100000}"/>
    <cellStyle name="Note 4 4 2 3 3" xfId="11500" xr:uid="{760103FB-03A7-43F9-8256-6C5E849C4579}"/>
    <cellStyle name="Note 4 4 2 3 4" xfId="12904" xr:uid="{1605359D-E93C-4AD7-87AB-C4CABDF31055}"/>
    <cellStyle name="Note 4 4 2 3 5" xfId="14051" xr:uid="{327AD3E2-1B9D-4566-BEFA-5BBB88D30D98}"/>
    <cellStyle name="Note 4 4 2 3 6" xfId="15918" xr:uid="{7FB11423-7E9B-4D37-B514-BE04CACE2092}"/>
    <cellStyle name="Note 4 4 2 3 7" xfId="17447" xr:uid="{AB1276FA-A367-4162-BB3E-C9446E4C54A9}"/>
    <cellStyle name="Note 4 4 2 3 8" xfId="18755" xr:uid="{C1712E17-5F47-4811-BA34-3FCE4D584B43}"/>
    <cellStyle name="Note 4 4 2 3 9" xfId="19539" xr:uid="{C10DE2FE-FECE-414C-8CD1-E1409B437A74}"/>
    <cellStyle name="Note 4 4 2 4" xfId="6257" xr:uid="{00000000-0005-0000-0000-000049100000}"/>
    <cellStyle name="Note 4 4 2 5" xfId="9898" xr:uid="{1FFBCF6D-C656-4BE9-B9E4-5FA69DAD1A4D}"/>
    <cellStyle name="Note 4 4 2 6" xfId="9964" xr:uid="{9CEE2BA4-A93F-40DE-8072-8353F9074684}"/>
    <cellStyle name="Note 4 4 2 7" xfId="12220" xr:uid="{F6C22DC2-1F0C-4301-A4E2-075E6ACA1996}"/>
    <cellStyle name="Note 4 4 2 8" xfId="14848" xr:uid="{61140D9B-E177-4138-AA85-9A2F2FC9963E}"/>
    <cellStyle name="Note 4 4 2 9" xfId="15138" xr:uid="{79FF4215-0681-44E6-ADB4-3147D8203F28}"/>
    <cellStyle name="Note 4 4 3" xfId="3820" xr:uid="{00000000-0005-0000-0000-00004D100000}"/>
    <cellStyle name="Note 4 4 3 10" xfId="19755" xr:uid="{E0288FA8-300D-43D8-BD0F-14B535A6EABA}"/>
    <cellStyle name="Note 4 4 3 2" xfId="5484" xr:uid="{00000000-0005-0000-0000-00004E100000}"/>
    <cellStyle name="Note 4 4 3 2 2" xfId="7269" xr:uid="{00000000-0005-0000-0000-00004E100000}"/>
    <cellStyle name="Note 4 4 3 2 3" xfId="11619" xr:uid="{4D041F66-F4BC-4978-A6FF-53F479B909CC}"/>
    <cellStyle name="Note 4 4 3 2 4" xfId="13023" xr:uid="{0EEDA1BF-F1D9-47AA-A84F-085AEF1757C2}"/>
    <cellStyle name="Note 4 4 3 2 5" xfId="9024" xr:uid="{A0784DD2-192E-41C6-AE25-B1FBFF578BBE}"/>
    <cellStyle name="Note 4 4 3 2 6" xfId="16037" xr:uid="{448E8187-5AF2-4978-8252-931AB4A35200}"/>
    <cellStyle name="Note 4 4 3 2 7" xfId="17566" xr:uid="{89D2B840-4F2F-4230-BEE1-EDB00E79F849}"/>
    <cellStyle name="Note 4 4 3 2 8" xfId="18874" xr:uid="{925B8FCE-6D28-4E9E-8FC1-A12908D22F04}"/>
    <cellStyle name="Note 4 4 3 2 9" xfId="19850" xr:uid="{9AB00CFE-8623-42DB-A254-5CB5ACED8D73}"/>
    <cellStyle name="Note 4 4 3 3" xfId="6376" xr:uid="{00000000-0005-0000-0000-00004D100000}"/>
    <cellStyle name="Note 4 4 3 4" xfId="10029" xr:uid="{268AC72F-8BE0-4A81-82FA-4A96095FCEED}"/>
    <cellStyle name="Note 4 4 3 5" xfId="10707" xr:uid="{9C77CD68-325E-47CB-BE3A-DCAE8C2B4A9D}"/>
    <cellStyle name="Note 4 4 3 6" xfId="14756" xr:uid="{7ACB7DCF-5F7F-4C80-BF29-F05BDE4DF29D}"/>
    <cellStyle name="Note 4 4 3 7" xfId="7955" xr:uid="{9D757B8E-CA57-4677-9FA6-C5568766DBFE}"/>
    <cellStyle name="Note 4 4 3 8" xfId="15423" xr:uid="{D78B5556-3968-4A14-BE97-682CF6C64E51}"/>
    <cellStyle name="Note 4 4 3 9" xfId="16722" xr:uid="{2CD68CAE-AE90-41D1-87C9-BBE1E2DD2117}"/>
    <cellStyle name="Note 4 4 4" xfId="3997" xr:uid="{00000000-0005-0000-0000-00004F100000}"/>
    <cellStyle name="Note 4 4 4 10" xfId="19950" xr:uid="{79E9CA19-0A58-4329-A410-27143DDED952}"/>
    <cellStyle name="Note 4 4 4 2" xfId="5619" xr:uid="{00000000-0005-0000-0000-000050100000}"/>
    <cellStyle name="Note 4 4 4 2 2" xfId="7404" xr:uid="{00000000-0005-0000-0000-000050100000}"/>
    <cellStyle name="Note 4 4 4 2 3" xfId="11754" xr:uid="{B82E3C98-9381-46FA-8437-FD6671C7E90E}"/>
    <cellStyle name="Note 4 4 4 2 4" xfId="13158" xr:uid="{0AEB72D2-DD7E-4DE3-8EBB-B0DE83B70D5D}"/>
    <cellStyle name="Note 4 4 4 2 5" xfId="11027" xr:uid="{D184338D-FF81-4F3B-BC3F-B03B0EE7CFC7}"/>
    <cellStyle name="Note 4 4 4 2 6" xfId="16172" xr:uid="{D1AF873E-0F22-4998-97A7-F29707B245BF}"/>
    <cellStyle name="Note 4 4 4 2 7" xfId="17701" xr:uid="{64CEC738-2E4C-471E-9487-0E64C421F1EA}"/>
    <cellStyle name="Note 4 4 4 2 8" xfId="19009" xr:uid="{0A8D9353-BBE7-43C6-AA65-164D390C2132}"/>
    <cellStyle name="Note 4 4 4 2 9" xfId="18260" xr:uid="{06540FA3-50B3-4026-8427-56B0EEB0279D}"/>
    <cellStyle name="Note 4 4 4 3" xfId="6509" xr:uid="{00000000-0005-0000-0000-00004F100000}"/>
    <cellStyle name="Note 4 4 4 4" xfId="10203" xr:uid="{417A5CD2-B1B9-4273-ACB7-707D3B397571}"/>
    <cellStyle name="Note 4 4 4 5" xfId="10524" xr:uid="{2FCFFB2D-CADE-4170-9B70-0DFDA7E3B0C0}"/>
    <cellStyle name="Note 4 4 4 6" xfId="13539" xr:uid="{F6671663-9D03-4FD8-B8E4-B6F47DBCCB8C}"/>
    <cellStyle name="Note 4 4 4 7" xfId="8195" xr:uid="{FB810888-45E5-43C5-A044-C69225029119}"/>
    <cellStyle name="Note 4 4 4 8" xfId="12453" xr:uid="{F87A7F18-CE41-488D-9179-0BE10513DD9D}"/>
    <cellStyle name="Note 4 4 4 9" xfId="9291" xr:uid="{8AA9190D-225F-4F87-A1D0-75172AE7CBF1}"/>
    <cellStyle name="Note 4 4 5" xfId="5155" xr:uid="{00000000-0005-0000-0000-000051100000}"/>
    <cellStyle name="Note 4 4 5 2" xfId="6940" xr:uid="{00000000-0005-0000-0000-000051100000}"/>
    <cellStyle name="Note 4 4 5 3" xfId="11290" xr:uid="{4FD509B1-66F5-4783-8DB7-FD489016C41E}"/>
    <cellStyle name="Note 4 4 5 4" xfId="12694" xr:uid="{E8905A65-355D-4D96-BFD6-38313E92AF60}"/>
    <cellStyle name="Note 4 4 5 5" xfId="14554" xr:uid="{8EA9E174-A470-4F86-8C95-A4A3204E991E}"/>
    <cellStyle name="Note 4 4 5 6" xfId="15708" xr:uid="{43C882C4-964D-4039-A26D-904CAFDBB948}"/>
    <cellStyle name="Note 4 4 5 7" xfId="17237" xr:uid="{55291693-E9D9-4945-9516-122AB12C6F56}"/>
    <cellStyle name="Note 4 4 5 8" xfId="18545" xr:uid="{7645FD06-2BBD-4A81-824F-74F5FB92C47A}"/>
    <cellStyle name="Note 4 4 5 9" xfId="19478" xr:uid="{C4D17AEF-9EA3-4772-87CC-4BA4F8E85F80}"/>
    <cellStyle name="Note 4 4 6" xfId="6048" xr:uid="{00000000-0005-0000-0000-000048100000}"/>
    <cellStyle name="Note 4 4 7" xfId="9624" xr:uid="{B3690A0E-623C-44F3-B544-F2982974C178}"/>
    <cellStyle name="Note 4 4 8" xfId="7978" xr:uid="{0C709258-85CC-4E35-BC60-63549857E4C0}"/>
    <cellStyle name="Note 4 4 9" xfId="8659" xr:uid="{19EBE315-6D8B-4AE6-9A8C-E321572DF8A5}"/>
    <cellStyle name="Note 4 5" xfId="3675" xr:uid="{00000000-0005-0000-0000-000052100000}"/>
    <cellStyle name="Note 4 5 10" xfId="16647" xr:uid="{4E3225F4-FCAC-47BE-ABAF-8C6446AF43AD}"/>
    <cellStyle name="Note 4 5 11" xfId="18291" xr:uid="{7EBE8A2E-DDA3-47D8-ACC4-F9E3731ABF94}"/>
    <cellStyle name="Note 4 5 2" xfId="4268" xr:uid="{00000000-0005-0000-0000-000053100000}"/>
    <cellStyle name="Note 4 5 2 10" xfId="19304" xr:uid="{C5AF7B67-3DC7-44BB-ADDB-D382CDB80425}"/>
    <cellStyle name="Note 4 5 2 2" xfId="5825" xr:uid="{00000000-0005-0000-0000-000054100000}"/>
    <cellStyle name="Note 4 5 2 2 2" xfId="7610" xr:uid="{00000000-0005-0000-0000-000054100000}"/>
    <cellStyle name="Note 4 5 2 2 3" xfId="11960" xr:uid="{3908A72D-B817-4064-B901-4FAD5AA46C56}"/>
    <cellStyle name="Note 4 5 2 2 4" xfId="13364" xr:uid="{A86E2B5E-96E2-466D-8741-B623F68EA003}"/>
    <cellStyle name="Note 4 5 2 2 5" xfId="9636" xr:uid="{F5317333-2F2D-4BCD-8E3E-CE234451DBEE}"/>
    <cellStyle name="Note 4 5 2 2 6" xfId="16378" xr:uid="{66767CC2-43DB-44DB-99F9-47D222CF0828}"/>
    <cellStyle name="Note 4 5 2 2 7" xfId="17907" xr:uid="{31AC7536-12E1-4EEF-8C5B-A23F4ACB50C5}"/>
    <cellStyle name="Note 4 5 2 2 8" xfId="19215" xr:uid="{0B9D3FD0-3C26-4633-A7BC-62471D9DD22B}"/>
    <cellStyle name="Note 4 5 2 2 9" xfId="19905" xr:uid="{564F4E31-D49B-4615-90EA-6F117538378F}"/>
    <cellStyle name="Note 4 5 2 3" xfId="6713" xr:uid="{00000000-0005-0000-0000-000053100000}"/>
    <cellStyle name="Note 4 5 2 4" xfId="10460" xr:uid="{01C7F2CA-CB89-41D0-8D73-ECCA0EE6EDE4}"/>
    <cellStyle name="Note 4 5 2 5" xfId="9329" xr:uid="{CC79CF51-E28C-4081-A650-12E82829D264}"/>
    <cellStyle name="Note 4 5 2 6" xfId="8150" xr:uid="{EF7267B6-25D4-480D-915B-9A0DA228461D}"/>
    <cellStyle name="Note 4 5 2 7" xfId="15051" xr:uid="{44014C7A-1F5C-455D-AEF8-A98F31BC0434}"/>
    <cellStyle name="Note 4 5 2 8" xfId="16588" xr:uid="{B801A7E7-983E-4AD2-B146-38C7C9431C2C}"/>
    <cellStyle name="Note 4 5 2 9" xfId="18107" xr:uid="{95049F4E-795A-44DE-9B11-6D80523035FA}"/>
    <cellStyle name="Note 4 5 3" xfId="5360" xr:uid="{00000000-0005-0000-0000-000055100000}"/>
    <cellStyle name="Note 4 5 3 2" xfId="7145" xr:uid="{00000000-0005-0000-0000-000055100000}"/>
    <cellStyle name="Note 4 5 3 3" xfId="11495" xr:uid="{B60A34D3-2582-4AC3-9066-EC37DB19C7D5}"/>
    <cellStyle name="Note 4 5 3 4" xfId="12899" xr:uid="{B7C53E2C-F4A8-49EC-8D90-6750FA86F4C8}"/>
    <cellStyle name="Note 4 5 3 5" xfId="13457" xr:uid="{B33B75F8-E190-4249-8327-4064586A6CA9}"/>
    <cellStyle name="Note 4 5 3 6" xfId="15913" xr:uid="{804E046B-8D2D-4D51-95AA-0A46D19E48A5}"/>
    <cellStyle name="Note 4 5 3 7" xfId="17442" xr:uid="{B0A3312C-F9BC-46A1-AFE4-A9A779AA6F4F}"/>
    <cellStyle name="Note 4 5 3 8" xfId="18750" xr:uid="{62ECF5C1-09A1-4024-90EE-C8AD2AF36C0C}"/>
    <cellStyle name="Note 4 5 3 9" xfId="12184" xr:uid="{AB6B99C7-30F6-4172-A28C-93643F898073}"/>
    <cellStyle name="Note 4 5 4" xfId="6252" xr:uid="{00000000-0005-0000-0000-000052100000}"/>
    <cellStyle name="Note 4 5 5" xfId="9893" xr:uid="{654CA2C5-EB17-4C02-BA1F-BDAD66BFE64A}"/>
    <cellStyle name="Note 4 5 6" xfId="10641" xr:uid="{4C551E24-547E-4892-A7E1-295F30103CF4}"/>
    <cellStyle name="Note 4 5 7" xfId="12287" xr:uid="{51EBB5A4-5C30-40B9-BA56-108893D4A27A}"/>
    <cellStyle name="Note 4 5 8" xfId="12214" xr:uid="{A7543879-0256-4AB0-A880-48A5217555BE}"/>
    <cellStyle name="Note 4 5 9" xfId="15322" xr:uid="{4AA37D56-4970-4CC3-AC7A-F740DDCFAA59}"/>
    <cellStyle name="Note 4 6" xfId="3748" xr:uid="{00000000-0005-0000-0000-000056100000}"/>
    <cellStyle name="Note 4 6 10" xfId="19349" xr:uid="{B2E62C88-7090-4C29-9174-02E56F31FA51}"/>
    <cellStyle name="Note 4 6 2" xfId="5426" xr:uid="{00000000-0005-0000-0000-000057100000}"/>
    <cellStyle name="Note 4 6 2 2" xfId="7211" xr:uid="{00000000-0005-0000-0000-000057100000}"/>
    <cellStyle name="Note 4 6 2 3" xfId="11561" xr:uid="{97B471F0-D168-43AC-803F-5363CA107BF3}"/>
    <cellStyle name="Note 4 6 2 4" xfId="12965" xr:uid="{17C79454-070C-43DC-98A8-BEC3A3CF331D}"/>
    <cellStyle name="Note 4 6 2 5" xfId="14223" xr:uid="{4D0E6B66-5536-4C47-84AB-19AD33C344AF}"/>
    <cellStyle name="Note 4 6 2 6" xfId="15979" xr:uid="{2CE8A8CE-C657-4EF9-93ED-086DBDA696DB}"/>
    <cellStyle name="Note 4 6 2 7" xfId="17508" xr:uid="{96E32E77-7D67-4500-9B84-B5AD25900635}"/>
    <cellStyle name="Note 4 6 2 8" xfId="18816" xr:uid="{867FDEDA-80F0-4D46-938A-FF5AE5F80C88}"/>
    <cellStyle name="Note 4 6 2 9" xfId="8543" xr:uid="{0CA07C73-3DCE-4994-9257-86674A10317D}"/>
    <cellStyle name="Note 4 6 3" xfId="6318" xr:uid="{00000000-0005-0000-0000-000056100000}"/>
    <cellStyle name="Note 4 6 4" xfId="9959" xr:uid="{E6619E70-98A6-4CA3-A316-897ABF145776}"/>
    <cellStyle name="Note 4 6 5" xfId="7886" xr:uid="{6F3DC856-75FA-4724-84F9-51BC91E8A61F}"/>
    <cellStyle name="Note 4 6 6" xfId="14614" xr:uid="{77FC688B-844D-48AC-BC3A-B9D064592036}"/>
    <cellStyle name="Note 4 6 7" xfId="8401" xr:uid="{8D241CD9-D18E-4F6B-8D8F-CC36A932F389}"/>
    <cellStyle name="Note 4 6 8" xfId="15116" xr:uid="{1457CD73-437F-4726-8080-B12C2535117B}"/>
    <cellStyle name="Note 4 6 9" xfId="16752" xr:uid="{239D54BE-3F61-472A-A40B-3C89A4264B45}"/>
    <cellStyle name="Note 4 7" xfId="3905" xr:uid="{00000000-0005-0000-0000-000058100000}"/>
    <cellStyle name="Note 4 7 10" xfId="18300" xr:uid="{0D710ED9-B6BF-435D-A660-6A913383BAA5}"/>
    <cellStyle name="Note 4 7 2" xfId="5541" xr:uid="{00000000-0005-0000-0000-000059100000}"/>
    <cellStyle name="Note 4 7 2 2" xfId="7326" xr:uid="{00000000-0005-0000-0000-000059100000}"/>
    <cellStyle name="Note 4 7 2 3" xfId="11676" xr:uid="{7CB38426-3682-470D-98AD-1ECA7FE5383C}"/>
    <cellStyle name="Note 4 7 2 4" xfId="13080" xr:uid="{4399EA13-BEA0-446A-AE8A-7C86EDF09004}"/>
    <cellStyle name="Note 4 7 2 5" xfId="14450" xr:uid="{15235FA1-9E3F-4D0E-B0E1-9852902603FB}"/>
    <cellStyle name="Note 4 7 2 6" xfId="16094" xr:uid="{16F7A991-C9D2-4758-AB51-C5283AF11E47}"/>
    <cellStyle name="Note 4 7 2 7" xfId="17623" xr:uid="{2A368E0A-58C1-4A47-A1B2-7EBD1CA7657F}"/>
    <cellStyle name="Note 4 7 2 8" xfId="18931" xr:uid="{AAD98119-FDD3-48B2-B63B-5B0A0D3816FC}"/>
    <cellStyle name="Note 4 7 2 9" xfId="12495" xr:uid="{AEE4E878-4F2C-45C0-B839-D8ED1CB19D0E}"/>
    <cellStyle name="Note 4 7 3" xfId="6433" xr:uid="{00000000-0005-0000-0000-000058100000}"/>
    <cellStyle name="Note 4 7 4" xfId="10113" xr:uid="{EC3BBD40-7115-408E-BC3C-799804B7787A}"/>
    <cellStyle name="Note 4 7 5" xfId="10758" xr:uid="{F47013DD-679D-44EF-A024-81402AC89EFD}"/>
    <cellStyle name="Note 4 7 6" xfId="10221" xr:uid="{B20B4210-FA7E-42F2-AEA5-4D42748A717F}"/>
    <cellStyle name="Note 4 7 7" xfId="14688" xr:uid="{BFAE0A4F-4565-4555-946D-A6AB597B7EF1}"/>
    <cellStyle name="Note 4 7 8" xfId="12422" xr:uid="{6314C53F-B565-4E6E-9BE9-5860331A5A6D}"/>
    <cellStyle name="Note 4 7 9" xfId="8142" xr:uid="{18EBC3A4-4460-49BA-A19E-E7FD366DAB49}"/>
    <cellStyle name="Note 4 8" xfId="4987" xr:uid="{00000000-0005-0000-0000-00005A100000}"/>
    <cellStyle name="Note 4 8 2" xfId="6773" xr:uid="{00000000-0005-0000-0000-00005A100000}"/>
    <cellStyle name="Note 4 8 3" xfId="11123" xr:uid="{7496E15B-D54B-4D12-94BE-ECFCBDA25A07}"/>
    <cellStyle name="Note 4 8 4" xfId="12527" xr:uid="{5E481DF2-7700-448B-83F2-E006C125D8AF}"/>
    <cellStyle name="Note 4 8 5" xfId="12076" xr:uid="{F85EF806-0E08-499C-96C8-16621A8D6587}"/>
    <cellStyle name="Note 4 8 6" xfId="15540" xr:uid="{1EBD1656-AC19-46B5-B812-BE506496F37B}"/>
    <cellStyle name="Note 4 8 7" xfId="17069" xr:uid="{9E3B6DA6-6CAF-49E4-B841-2C39740CCE03}"/>
    <cellStyle name="Note 4 8 8" xfId="18378" xr:uid="{6A07CE82-7A43-46EC-82BF-3782B9B7C733}"/>
    <cellStyle name="Note 4 8 9" xfId="19450" xr:uid="{2D193154-A1C5-4A8C-B91D-D65B212F2136}"/>
    <cellStyle name="Note 4 9" xfId="5881" xr:uid="{00000000-0005-0000-0000-00001F100000}"/>
    <cellStyle name="Note 5" xfId="3307" xr:uid="{00000000-0005-0000-0000-00005B100000}"/>
    <cellStyle name="Note 5 10" xfId="10240" xr:uid="{36184103-99DE-4171-9B1E-F1FFF8F54A78}"/>
    <cellStyle name="Note 5 11" xfId="12337" xr:uid="{DC554C83-47B3-4334-8A7F-58F16E0E4BB5}"/>
    <cellStyle name="Note 5 12" xfId="15154" xr:uid="{90BE439E-EE57-4E16-A91A-389DEAEE34D9}"/>
    <cellStyle name="Note 5 13" xfId="16881" xr:uid="{46C72911-A297-4E97-BA3E-223F95B149C3}"/>
    <cellStyle name="Note 5 14" xfId="12439" xr:uid="{92356D31-6CF8-4346-8A6C-59BF51D91185}"/>
    <cellStyle name="Note 5 2" xfId="3395" xr:uid="{00000000-0005-0000-0000-00005C100000}"/>
    <cellStyle name="Note 5 2 10" xfId="13421" xr:uid="{3647C0FA-0B53-4C88-804E-98928C3D6A2F}"/>
    <cellStyle name="Note 5 2 11" xfId="14981" xr:uid="{4A2AD7AA-6F25-4D33-822A-C4B636D91A13}"/>
    <cellStyle name="Note 5 2 12" xfId="16963" xr:uid="{2DB6DAE6-F9CB-4CB3-910E-8E9C8AD9FF87}"/>
    <cellStyle name="Note 5 2 13" xfId="19267" xr:uid="{4ABCB217-9029-42E8-8497-1739656B82AF}"/>
    <cellStyle name="Note 5 2 2" xfId="3682" xr:uid="{00000000-0005-0000-0000-00005D100000}"/>
    <cellStyle name="Note 5 2 2 10" xfId="16697" xr:uid="{9C6C4171-5B77-4828-AB34-2F58FF062DBB}"/>
    <cellStyle name="Note 5 2 2 11" xfId="15394" xr:uid="{5DE818D9-6FC0-498E-99A4-E34208205668}"/>
    <cellStyle name="Note 5 2 2 2" xfId="4275" xr:uid="{00000000-0005-0000-0000-00005E100000}"/>
    <cellStyle name="Note 5 2 2 2 10" xfId="19290" xr:uid="{D9786A4B-06CD-4EAF-A4F9-05D112BD2837}"/>
    <cellStyle name="Note 5 2 2 2 2" xfId="5832" xr:uid="{00000000-0005-0000-0000-00005F100000}"/>
    <cellStyle name="Note 5 2 2 2 2 2" xfId="7617" xr:uid="{00000000-0005-0000-0000-00005F100000}"/>
    <cellStyle name="Note 5 2 2 2 2 3" xfId="11967" xr:uid="{CB679213-73E3-4E04-B8CF-3274885DD50E}"/>
    <cellStyle name="Note 5 2 2 2 2 4" xfId="13371" xr:uid="{6AF5BA6A-32AE-4BE7-8101-E91F03AB5615}"/>
    <cellStyle name="Note 5 2 2 2 2 5" xfId="14570" xr:uid="{C138365B-5CB1-4505-9070-4AECD1318FA8}"/>
    <cellStyle name="Note 5 2 2 2 2 6" xfId="16385" xr:uid="{2A159686-E7EB-4CDF-A967-AA5E2F105AB1}"/>
    <cellStyle name="Note 5 2 2 2 2 7" xfId="17914" xr:uid="{F2EAC294-EFFF-40C9-BE18-05870EA1E66E}"/>
    <cellStyle name="Note 5 2 2 2 2 8" xfId="19222" xr:uid="{5604DD03-15E8-45B5-93CA-4A6C9756CC83}"/>
    <cellStyle name="Note 5 2 2 2 2 9" xfId="18293" xr:uid="{20010D85-58E4-4464-B709-BDBD8C2B2F62}"/>
    <cellStyle name="Note 5 2 2 2 3" xfId="6720" xr:uid="{00000000-0005-0000-0000-00005E100000}"/>
    <cellStyle name="Note 5 2 2 2 4" xfId="10467" xr:uid="{2724D8FF-5AA2-46F2-B181-BAD7DE1466EE}"/>
    <cellStyle name="Note 5 2 2 2 5" xfId="7678" xr:uid="{3E0C5602-AFAE-47A8-A020-172A228D0305}"/>
    <cellStyle name="Note 5 2 2 2 6" xfId="8539" xr:uid="{FD12342C-9F51-4848-9565-577F32698140}"/>
    <cellStyle name="Note 5 2 2 2 7" xfId="15058" xr:uid="{54C27E32-070A-4211-A38C-F3A8F4819D86}"/>
    <cellStyle name="Note 5 2 2 2 8" xfId="16595" xr:uid="{05C4DB7E-8414-491A-BCD8-2028E0EB9FFB}"/>
    <cellStyle name="Note 5 2 2 2 9" xfId="18114" xr:uid="{FAA2909D-4287-4504-A83D-4303F9A431B6}"/>
    <cellStyle name="Note 5 2 2 3" xfId="5367" xr:uid="{00000000-0005-0000-0000-000060100000}"/>
    <cellStyle name="Note 5 2 2 3 2" xfId="7152" xr:uid="{00000000-0005-0000-0000-000060100000}"/>
    <cellStyle name="Note 5 2 2 3 3" xfId="11502" xr:uid="{0F392776-9138-49C3-A0F3-AA08363592FD}"/>
    <cellStyle name="Note 5 2 2 3 4" xfId="12906" xr:uid="{17EF92F7-2140-40AA-B1D5-3D48181FBBFC}"/>
    <cellStyle name="Note 5 2 2 3 5" xfId="14463" xr:uid="{C334A4D7-4C3B-4DB4-8EB0-71B353DEE8C6}"/>
    <cellStyle name="Note 5 2 2 3 6" xfId="15920" xr:uid="{D047D156-4FD6-4DD6-BBF7-1AF89B0FFF25}"/>
    <cellStyle name="Note 5 2 2 3 7" xfId="17449" xr:uid="{D33AC1BA-EA61-4DCC-87F4-CFDC554D1C5C}"/>
    <cellStyle name="Note 5 2 2 3 8" xfId="18757" xr:uid="{CDA278CE-0C00-4BC5-A253-525B2A25BFFD}"/>
    <cellStyle name="Note 5 2 2 3 9" xfId="17050" xr:uid="{74964C21-AD41-4AB2-8831-1D2DD26E3663}"/>
    <cellStyle name="Note 5 2 2 4" xfId="6259" xr:uid="{00000000-0005-0000-0000-00005D100000}"/>
    <cellStyle name="Note 5 2 2 5" xfId="9900" xr:uid="{A99CDA30-7E54-48E0-BD1D-524A19EB631F}"/>
    <cellStyle name="Note 5 2 2 6" xfId="10764" xr:uid="{3FA97490-FCE7-4C1B-8B85-20DD9CE91CC5}"/>
    <cellStyle name="Note 5 2 2 7" xfId="14438" xr:uid="{DFBAD3F7-0043-40E1-9C10-C01DD2823E89}"/>
    <cellStyle name="Note 5 2 2 8" xfId="9164" xr:uid="{129B59DC-A48C-462B-A692-8A2CAAA619AC}"/>
    <cellStyle name="Note 5 2 2 9" xfId="15369" xr:uid="{CAFBA52A-5C06-468A-89B3-7E469675F1EE}"/>
    <cellStyle name="Note 5 2 3" xfId="3823" xr:uid="{00000000-0005-0000-0000-000061100000}"/>
    <cellStyle name="Note 5 2 3 10" xfId="10370" xr:uid="{A2FD42B6-7752-4EB3-BADF-CBC125A91BBA}"/>
    <cellStyle name="Note 5 2 3 2" xfId="5487" xr:uid="{00000000-0005-0000-0000-000062100000}"/>
    <cellStyle name="Note 5 2 3 2 2" xfId="7272" xr:uid="{00000000-0005-0000-0000-000062100000}"/>
    <cellStyle name="Note 5 2 3 2 3" xfId="11622" xr:uid="{0C251EA5-7133-40B8-906A-EDD8ADF6C6F3}"/>
    <cellStyle name="Note 5 2 3 2 4" xfId="13026" xr:uid="{6301D7EC-995A-40D8-8C8B-39986810541E}"/>
    <cellStyle name="Note 5 2 3 2 5" xfId="8586" xr:uid="{A43A7A97-8062-43E5-90DB-468B7A923311}"/>
    <cellStyle name="Note 5 2 3 2 6" xfId="16040" xr:uid="{4BB76349-21C7-44B9-967A-8A49BB6BF2B8}"/>
    <cellStyle name="Note 5 2 3 2 7" xfId="17569" xr:uid="{63E92C60-7BCC-44D2-82E8-E0A1A39BA6BB}"/>
    <cellStyle name="Note 5 2 3 2 8" xfId="18877" xr:uid="{02BACD57-7496-4995-BE9C-DF17EDEE4650}"/>
    <cellStyle name="Note 5 2 3 2 9" xfId="12058" xr:uid="{A91DA872-7EA6-44CF-8666-AE370BD5C10D}"/>
    <cellStyle name="Note 5 2 3 3" xfId="6379" xr:uid="{00000000-0005-0000-0000-000061100000}"/>
    <cellStyle name="Note 5 2 3 4" xfId="10032" xr:uid="{5739EED8-27E6-4408-813D-E02C84A459BD}"/>
    <cellStyle name="Note 5 2 3 5" xfId="9352" xr:uid="{69B102DD-FA25-4F9C-95BF-3F173EDA76C7}"/>
    <cellStyle name="Note 5 2 3 6" xfId="14536" xr:uid="{F32F359F-B486-4469-B8B0-149476C2AB69}"/>
    <cellStyle name="Note 5 2 3 7" xfId="14726" xr:uid="{682EEF71-D5DD-446D-8F76-CAF4EA78F1FA}"/>
    <cellStyle name="Note 5 2 3 8" xfId="15502" xr:uid="{E66C2A4D-6181-447C-A95C-89C0A0AEA30E}"/>
    <cellStyle name="Note 5 2 3 9" xfId="16831" xr:uid="{BA268C32-E348-4BF4-83DF-30B956E7AB89}"/>
    <cellStyle name="Note 5 2 4" xfId="4000" xr:uid="{00000000-0005-0000-0000-000063100000}"/>
    <cellStyle name="Note 5 2 4 10" xfId="19535" xr:uid="{41990E12-9727-4C8A-B1C4-ABDBE4595BCA}"/>
    <cellStyle name="Note 5 2 4 2" xfId="5622" xr:uid="{00000000-0005-0000-0000-000064100000}"/>
    <cellStyle name="Note 5 2 4 2 2" xfId="7407" xr:uid="{00000000-0005-0000-0000-000064100000}"/>
    <cellStyle name="Note 5 2 4 2 3" xfId="11757" xr:uid="{9E232ADC-7ED8-42BE-82FF-BF8056F62B4D}"/>
    <cellStyle name="Note 5 2 4 2 4" xfId="13161" xr:uid="{78C5D29A-1B6A-4F3F-8651-E49C88E15CB0}"/>
    <cellStyle name="Note 5 2 4 2 5" xfId="10492" xr:uid="{C31EC098-8FEC-483F-A37F-16B7F2F9FE87}"/>
    <cellStyle name="Note 5 2 4 2 6" xfId="16175" xr:uid="{45B89767-4379-4698-BA5A-DE16A9992797}"/>
    <cellStyle name="Note 5 2 4 2 7" xfId="17704" xr:uid="{96A1FC5D-9460-45CE-B518-CB2D7F6EC1B8}"/>
    <cellStyle name="Note 5 2 4 2 8" xfId="19012" xr:uid="{B68CB48C-70AF-4B0F-8BC8-02B5228C7F67}"/>
    <cellStyle name="Note 5 2 4 2 9" xfId="19738" xr:uid="{EC095724-D192-445F-A21B-CCDDFC436510}"/>
    <cellStyle name="Note 5 2 4 3" xfId="6512" xr:uid="{00000000-0005-0000-0000-000063100000}"/>
    <cellStyle name="Note 5 2 4 4" xfId="10206" xr:uid="{CB60D5F5-A37F-4E65-BD18-395CC19B6FC4}"/>
    <cellStyle name="Note 5 2 4 5" xfId="10648" xr:uid="{5FA54236-4C69-4CF6-B44E-50B6F4114A5B}"/>
    <cellStyle name="Note 5 2 4 6" xfId="14750" xr:uid="{EBACFDC8-2E4D-4931-8D19-88C663334C0C}"/>
    <cellStyle name="Note 5 2 4 7" xfId="9347" xr:uid="{122FC917-8214-4801-BE85-E7903D4522BC}"/>
    <cellStyle name="Note 5 2 4 8" xfId="13790" xr:uid="{D51FE4B0-B097-4B96-BE46-5170403E5060}"/>
    <cellStyle name="Note 5 2 4 9" xfId="9190" xr:uid="{CFBB5279-7F0D-42C4-AE9A-9E72BD6FFEBC}"/>
    <cellStyle name="Note 5 2 5" xfId="5158" xr:uid="{00000000-0005-0000-0000-000065100000}"/>
    <cellStyle name="Note 5 2 5 2" xfId="6943" xr:uid="{00000000-0005-0000-0000-000065100000}"/>
    <cellStyle name="Note 5 2 5 3" xfId="11293" xr:uid="{4F58760F-1A01-4792-9F9E-B49BA1B6F3DF}"/>
    <cellStyle name="Note 5 2 5 4" xfId="12697" xr:uid="{F8B240F6-BC94-42D6-8F79-64EEAC1D9114}"/>
    <cellStyle name="Note 5 2 5 5" xfId="8381" xr:uid="{74CBDF9C-ECB3-4185-A8DC-A762E87746E3}"/>
    <cellStyle name="Note 5 2 5 6" xfId="15711" xr:uid="{36E0E288-CA95-4DBF-BF0E-B659CF047C3D}"/>
    <cellStyle name="Note 5 2 5 7" xfId="17240" xr:uid="{574E9391-FCA5-47E1-9686-49B8DA2D01CD}"/>
    <cellStyle name="Note 5 2 5 8" xfId="18548" xr:uid="{5CB7CDD0-9002-477D-AB04-CA70A41F615B}"/>
    <cellStyle name="Note 5 2 5 9" xfId="19488" xr:uid="{4DE0D62D-F3F5-4889-A33E-D486BCF6CDAE}"/>
    <cellStyle name="Note 5 2 6" xfId="6051" xr:uid="{00000000-0005-0000-0000-00005C100000}"/>
    <cellStyle name="Note 5 2 7" xfId="9627" xr:uid="{CE139486-5E5D-4398-846F-4C26D8D83A72}"/>
    <cellStyle name="Note 5 2 8" xfId="7975" xr:uid="{2B798931-AE10-473F-8405-3C41C669A688}"/>
    <cellStyle name="Note 5 2 9" xfId="8158" xr:uid="{0B1B1345-FD73-42EB-AD1C-325B62630FB8}"/>
    <cellStyle name="Note 5 3" xfId="3681" xr:uid="{00000000-0005-0000-0000-000066100000}"/>
    <cellStyle name="Note 5 3 10" xfId="16836" xr:uid="{824374BA-0293-48E3-A00A-89FDCF8E3FDA}"/>
    <cellStyle name="Note 5 3 11" xfId="18263" xr:uid="{53C087CD-1C2D-4721-9AF2-5FF0455D9678}"/>
    <cellStyle name="Note 5 3 2" xfId="4274" xr:uid="{00000000-0005-0000-0000-000067100000}"/>
    <cellStyle name="Note 5 3 2 10" xfId="19947" xr:uid="{F4BFB95E-9DCD-47D9-8E46-010306B85338}"/>
    <cellStyle name="Note 5 3 2 2" xfId="5831" xr:uid="{00000000-0005-0000-0000-000068100000}"/>
    <cellStyle name="Note 5 3 2 2 2" xfId="7616" xr:uid="{00000000-0005-0000-0000-000068100000}"/>
    <cellStyle name="Note 5 3 2 2 3" xfId="11966" xr:uid="{0039E589-D391-4D74-8631-15B64E830A76}"/>
    <cellStyle name="Note 5 3 2 2 4" xfId="13370" xr:uid="{292C0847-61A9-40E1-BE8E-B3251C4485AA}"/>
    <cellStyle name="Note 5 3 2 2 5" xfId="12010" xr:uid="{67C088A9-7750-43D8-966D-A6515EE61E6E}"/>
    <cellStyle name="Note 5 3 2 2 6" xfId="16384" xr:uid="{9BDE5F7B-5D51-45B7-A52F-D82BEF38849C}"/>
    <cellStyle name="Note 5 3 2 2 7" xfId="17913" xr:uid="{9847E6DE-F83B-4E9D-8981-B7AA7C045F68}"/>
    <cellStyle name="Note 5 3 2 2 8" xfId="19221" xr:uid="{EEAE5243-4FA5-4F17-A9DF-00A820DD9B8F}"/>
    <cellStyle name="Note 5 3 2 2 9" xfId="19960" xr:uid="{A8874ACB-E063-4C92-844F-97CDBB7199CB}"/>
    <cellStyle name="Note 5 3 2 3" xfId="6719" xr:uid="{00000000-0005-0000-0000-000067100000}"/>
    <cellStyle name="Note 5 3 2 4" xfId="10466" xr:uid="{5C5B1822-152C-4C77-B97E-52D904DA0737}"/>
    <cellStyle name="Note 5 3 2 5" xfId="7679" xr:uid="{086623E9-980C-4105-8C80-7E29B25A2E1B}"/>
    <cellStyle name="Note 5 3 2 6" xfId="14416" xr:uid="{6CFAD1C2-85F9-459C-8E1C-EFEB0610FB6E}"/>
    <cellStyle name="Note 5 3 2 7" xfId="15057" xr:uid="{E88F79DA-D1D6-46AA-AA7B-EE8AC6C71C26}"/>
    <cellStyle name="Note 5 3 2 8" xfId="16594" xr:uid="{5E45FFD0-2E4B-45B4-95E5-0E22F2EAD96C}"/>
    <cellStyle name="Note 5 3 2 9" xfId="18113" xr:uid="{7F8F9C3F-EFF4-4EB4-BF7B-72DE0A73F145}"/>
    <cellStyle name="Note 5 3 3" xfId="5366" xr:uid="{00000000-0005-0000-0000-000069100000}"/>
    <cellStyle name="Note 5 3 3 2" xfId="7151" xr:uid="{00000000-0005-0000-0000-000069100000}"/>
    <cellStyle name="Note 5 3 3 3" xfId="11501" xr:uid="{ADDDB586-A764-4FC6-BE03-940C0CB324C5}"/>
    <cellStyle name="Note 5 3 3 4" xfId="12905" xr:uid="{1891086E-B149-4E5C-BE2A-0A47B9CA7683}"/>
    <cellStyle name="Note 5 3 3 5" xfId="9298" xr:uid="{15380AA1-2B09-43EC-B90E-B34E2C72A331}"/>
    <cellStyle name="Note 5 3 3 6" xfId="15919" xr:uid="{B434C57C-9A21-4E0F-ADDD-8B0736948402}"/>
    <cellStyle name="Note 5 3 3 7" xfId="17448" xr:uid="{E05ABBD4-1DF9-464B-94E1-A98C8FA59BE8}"/>
    <cellStyle name="Note 5 3 3 8" xfId="18756" xr:uid="{F2D250BF-03FF-4E04-ACF1-ADEF816CB81B}"/>
    <cellStyle name="Note 5 3 3 9" xfId="19640" xr:uid="{10A71B17-C162-40D6-A24A-539E11772977}"/>
    <cellStyle name="Note 5 3 4" xfId="6258" xr:uid="{00000000-0005-0000-0000-000066100000}"/>
    <cellStyle name="Note 5 3 5" xfId="9899" xr:uid="{F0CD1559-3448-41B7-BCD1-5529FF851341}"/>
    <cellStyle name="Note 5 3 6" xfId="10964" xr:uid="{F8DEA0FD-000B-45D0-B6E9-804696ACD410}"/>
    <cellStyle name="Note 5 3 7" xfId="9666" xr:uid="{10B98E47-9B40-4677-B46B-89CA79085671}"/>
    <cellStyle name="Note 5 3 8" xfId="8479" xr:uid="{CC59261C-B03E-40ED-BE89-FD02A4A75E5F}"/>
    <cellStyle name="Note 5 3 9" xfId="15509" xr:uid="{0036D9A6-03C6-4370-A2C9-050479FACAC7}"/>
    <cellStyle name="Note 5 4" xfId="3751" xr:uid="{00000000-0005-0000-0000-00006A100000}"/>
    <cellStyle name="Note 5 4 10" xfId="19962" xr:uid="{E9F421CB-B2BF-4CD4-983E-84F6F120644D}"/>
    <cellStyle name="Note 5 4 2" xfId="5429" xr:uid="{00000000-0005-0000-0000-00006B100000}"/>
    <cellStyle name="Note 5 4 2 2" xfId="7214" xr:uid="{00000000-0005-0000-0000-00006B100000}"/>
    <cellStyle name="Note 5 4 2 3" xfId="11564" xr:uid="{0F80F7BD-884C-4843-8C82-0E189764312A}"/>
    <cellStyle name="Note 5 4 2 4" xfId="12968" xr:uid="{035E388E-59C2-449B-AC2C-83DE4FF2A0D2}"/>
    <cellStyle name="Note 5 4 2 5" xfId="9487" xr:uid="{1D4054BF-0A61-48D8-B2B3-B0C152B910CD}"/>
    <cellStyle name="Note 5 4 2 6" xfId="15982" xr:uid="{4AB2F486-EDDA-4CC9-833F-BF64C507ADFB}"/>
    <cellStyle name="Note 5 4 2 7" xfId="17511" xr:uid="{09C51A53-B716-40FD-B758-22D9D1CEB541}"/>
    <cellStyle name="Note 5 4 2 8" xfId="18819" xr:uid="{96C36473-7C7B-47DE-B7FC-9BDA95A042AC}"/>
    <cellStyle name="Note 5 4 2 9" xfId="19426" xr:uid="{22A2F8AE-07D7-4595-B926-D4F6A6A99DA3}"/>
    <cellStyle name="Note 5 4 3" xfId="6321" xr:uid="{00000000-0005-0000-0000-00006A100000}"/>
    <cellStyle name="Note 5 4 4" xfId="9962" xr:uid="{8018C422-EF94-4F17-B56F-9BCB482A131A}"/>
    <cellStyle name="Note 5 4 5" xfId="7883" xr:uid="{F25315FF-7C31-40B2-879D-227D4BFDC8D9}"/>
    <cellStyle name="Note 5 4 6" xfId="14679" xr:uid="{105DC6C9-C539-4A84-A628-8F238AD9E57A}"/>
    <cellStyle name="Note 5 4 7" xfId="8424" xr:uid="{D2E0483D-81B1-4241-A1C2-452E17FC58E3}"/>
    <cellStyle name="Note 5 4 8" xfId="15196" xr:uid="{E0B12BEA-FB02-453D-8A24-8CA5E21EBEF5}"/>
    <cellStyle name="Note 5 4 9" xfId="8156" xr:uid="{7049FD8B-C528-4EAF-8D3F-0FFC6E1B6316}"/>
    <cellStyle name="Note 5 5" xfId="3908" xr:uid="{00000000-0005-0000-0000-00006C100000}"/>
    <cellStyle name="Note 5 5 10" xfId="8852" xr:uid="{F51F9983-EB86-4061-A34D-C117C4339CED}"/>
    <cellStyle name="Note 5 5 2" xfId="5544" xr:uid="{00000000-0005-0000-0000-00006D100000}"/>
    <cellStyle name="Note 5 5 2 2" xfId="7329" xr:uid="{00000000-0005-0000-0000-00006D100000}"/>
    <cellStyle name="Note 5 5 2 3" xfId="11679" xr:uid="{42560629-4966-4EAA-B51E-9F5DB49E242F}"/>
    <cellStyle name="Note 5 5 2 4" xfId="13083" xr:uid="{1CF891A9-D74E-45BD-BC55-CBD330748DD7}"/>
    <cellStyle name="Note 5 5 2 5" xfId="10854" xr:uid="{3763DAF6-D3F5-401E-8B6B-71D9A942A15C}"/>
    <cellStyle name="Note 5 5 2 6" xfId="16097" xr:uid="{7436E245-7722-4881-ACB0-6FED294BC94B}"/>
    <cellStyle name="Note 5 5 2 7" xfId="17626" xr:uid="{6BEB4F74-CCD9-47AE-B2A2-100D4C60094F}"/>
    <cellStyle name="Note 5 5 2 8" xfId="18934" xr:uid="{5CC6D306-ADB8-443F-A10C-066DD9C60C84}"/>
    <cellStyle name="Note 5 5 2 9" xfId="18157" xr:uid="{35AB5B45-98A5-4582-82C6-16F5FF3FF200}"/>
    <cellStyle name="Note 5 5 3" xfId="6436" xr:uid="{00000000-0005-0000-0000-00006C100000}"/>
    <cellStyle name="Note 5 5 4" xfId="10116" xr:uid="{0C65C553-9A14-479D-912B-027D9D074928}"/>
    <cellStyle name="Note 5 5 5" xfId="10875" xr:uid="{4825FAF1-ACB9-4389-BCE0-3E80998F5BEC}"/>
    <cellStyle name="Note 5 5 6" xfId="8614" xr:uid="{509D754B-CF16-41B6-9008-DDFFAAB1FDD5}"/>
    <cellStyle name="Note 5 5 7" xfId="14863" xr:uid="{BE1AC79B-8B44-487B-8030-223077B76DDE}"/>
    <cellStyle name="Note 5 5 8" xfId="14335" xr:uid="{EBB4430E-7392-46DB-B11D-94D22F8E9983}"/>
    <cellStyle name="Note 5 5 9" xfId="9848" xr:uid="{08D22CDD-6B35-40F9-BFF7-EB27C11B192E}"/>
    <cellStyle name="Note 5 6" xfId="5084" xr:uid="{00000000-0005-0000-0000-00006E100000}"/>
    <cellStyle name="Note 5 6 2" xfId="6869" xr:uid="{00000000-0005-0000-0000-00006E100000}"/>
    <cellStyle name="Note 5 6 3" xfId="11219" xr:uid="{5E4B03FE-D697-4DE0-9E15-5F7CA5CA3171}"/>
    <cellStyle name="Note 5 6 4" xfId="12623" xr:uid="{CEC83FD1-BB52-482F-831A-8EF876AA0124}"/>
    <cellStyle name="Note 5 6 5" xfId="14608" xr:uid="{419E1DDA-4A70-408C-ACF9-47069379D679}"/>
    <cellStyle name="Note 5 6 6" xfId="15637" xr:uid="{36761CE8-5439-45D0-9DC3-35A8644101D1}"/>
    <cellStyle name="Note 5 6 7" xfId="17166" xr:uid="{11997212-28CF-4459-A296-6CCD366892AB}"/>
    <cellStyle name="Note 5 6 8" xfId="18474" xr:uid="{EA188117-8AAA-40C4-ABE3-192A6C779150}"/>
    <cellStyle name="Note 5 6 9" xfId="8949" xr:uid="{1E02A0D8-6231-44B7-BE9F-A6BCDEDEBBF9}"/>
    <cellStyle name="Note 5 7" xfId="5977" xr:uid="{00000000-0005-0000-0000-00005B100000}"/>
    <cellStyle name="Note 5 8" xfId="9541" xr:uid="{9216674D-06C9-43B2-9FCC-075C628A4CDC}"/>
    <cellStyle name="Note 5 9" xfId="9388" xr:uid="{223E5B49-4643-4AC7-BC2A-900FC4115A10}"/>
    <cellStyle name="Note 6" xfId="3246" xr:uid="{00000000-0005-0000-0000-00006F100000}"/>
    <cellStyle name="Note 6 10" xfId="15476" xr:uid="{21A89A81-778F-4412-AC31-36A2080CFDAC}"/>
    <cellStyle name="Note 6 2" xfId="5035" xr:uid="{00000000-0005-0000-0000-000070100000}"/>
    <cellStyle name="Note 6 2 2" xfId="6820" xr:uid="{00000000-0005-0000-0000-000070100000}"/>
    <cellStyle name="Note 6 2 3" xfId="11170" xr:uid="{CCC9354A-1910-4A2C-A126-EF79967FA092}"/>
    <cellStyle name="Note 6 2 4" xfId="12574" xr:uid="{C6FBEB90-749E-4571-8168-510842878017}"/>
    <cellStyle name="Note 6 2 5" xfId="14705" xr:uid="{0A3319C1-8AAF-48CE-B8C2-2BC97AE890EE}"/>
    <cellStyle name="Note 6 2 6" xfId="15588" xr:uid="{E4488A09-0EE9-474A-A3B8-7976A3EBC39D}"/>
    <cellStyle name="Note 6 2 7" xfId="17117" xr:uid="{6FB2697E-FFA6-4C60-B519-9B57933D2CCF}"/>
    <cellStyle name="Note 6 2 8" xfId="18425" xr:uid="{355F5AB3-0642-43C9-AA41-BDA33A02A159}"/>
    <cellStyle name="Note 6 2 9" xfId="14318" xr:uid="{11269373-7E8A-4264-BC89-ED6454AA2C7C}"/>
    <cellStyle name="Note 6 3" xfId="5928" xr:uid="{00000000-0005-0000-0000-00006F100000}"/>
    <cellStyle name="Note 6 4" xfId="9482" xr:uid="{D69F6269-A908-4AE1-B977-FA258FA784DD}"/>
    <cellStyle name="Note 6 5" xfId="8101" xr:uid="{B805E038-46E1-461E-8FFB-02F504F68383}"/>
    <cellStyle name="Note 6 6" xfId="8251" xr:uid="{4CE486D3-79B8-49DE-AEA2-CCED56A889D6}"/>
    <cellStyle name="Note 6 7" xfId="11051" xr:uid="{D1978EF3-F96A-485F-B2AF-36B57BFA8261}"/>
    <cellStyle name="Note 6 8" xfId="8783" xr:uid="{B6181479-D988-4ACA-91AE-6E273BAEF8F5}"/>
    <cellStyle name="Note 6 9" xfId="9930" xr:uid="{CB385E33-1FB8-43F2-9C91-648A064E32F5}"/>
    <cellStyle name="Notiz 2" xfId="2993" xr:uid="{00000000-0005-0000-0000-000071100000}"/>
    <cellStyle name="Notiz 2 10" xfId="9175" xr:uid="{1295FFA0-0BB2-4613-BFBD-72358EFB031F}"/>
    <cellStyle name="Notiz 2 2" xfId="4988" xr:uid="{00000000-0005-0000-0000-000072100000}"/>
    <cellStyle name="Notiz 2 2 2" xfId="6774" xr:uid="{00000000-0005-0000-0000-000072100000}"/>
    <cellStyle name="Notiz 2 2 3" xfId="11124" xr:uid="{8F806D6A-9CC3-48F1-A1F1-49D13D896CF5}"/>
    <cellStyle name="Notiz 2 2 4" xfId="12528" xr:uid="{CEEE4821-3C5C-49C4-B07F-8B97EB07F932}"/>
    <cellStyle name="Notiz 2 2 5" xfId="8200" xr:uid="{A3004FED-D590-4711-B991-577BFCE30A10}"/>
    <cellStyle name="Notiz 2 2 6" xfId="15541" xr:uid="{2BC5A341-8A90-452F-B106-44607C25E9EB}"/>
    <cellStyle name="Notiz 2 2 7" xfId="17070" xr:uid="{E57DC181-02C9-4494-8249-EE6F34C7F3D3}"/>
    <cellStyle name="Notiz 2 2 8" xfId="18379" xr:uid="{23F53408-F026-44CB-BB55-7DDFDA44397E}"/>
    <cellStyle name="Notiz 2 2 9" xfId="14984" xr:uid="{B7B5CA7C-D791-426F-82AD-A5E8FE30570F}"/>
    <cellStyle name="Notiz 2 3" xfId="5882" xr:uid="{00000000-0005-0000-0000-000071100000}"/>
    <cellStyle name="Notiz 2 4" xfId="9172" xr:uid="{63787A9C-77E8-42B5-8492-DAC08801C346}"/>
    <cellStyle name="Notiz 2 5" xfId="10999" xr:uid="{120B715D-85B2-401A-B8DC-8C33F426431B}"/>
    <cellStyle name="Notiz 2 6" xfId="8174" xr:uid="{898C8D2A-9B84-4A19-9CAC-5C4DB390482D}"/>
    <cellStyle name="Notiz 2 7" xfId="12492" xr:uid="{F96A3D03-0476-4D41-B3D4-395260DE7D61}"/>
    <cellStyle name="Notiz 2 8" xfId="8892" xr:uid="{B6087CC5-711D-4BFC-B631-8BED0DBB3D5C}"/>
    <cellStyle name="Notiz 2 9" xfId="9189" xr:uid="{A31A40B3-1C8E-4C5A-8608-623D4ECAEFD1}"/>
    <cellStyle name="Output" xfId="17" builtinId="21" customBuiltin="1"/>
    <cellStyle name="Output 2" xfId="218" xr:uid="{00000000-0005-0000-0000-0000C3030000}"/>
    <cellStyle name="Output 2 10" xfId="3504" xr:uid="{00000000-0005-0000-0000-000074100000}"/>
    <cellStyle name="Output 2 10 10" xfId="19501" xr:uid="{898CC7F8-316F-4CFA-8F81-3214BCC5E8FD}"/>
    <cellStyle name="Output 2 10 2" xfId="4105" xr:uid="{00000000-0005-0000-0000-000075100000}"/>
    <cellStyle name="Output 2 10 2 2" xfId="5704" xr:uid="{00000000-0005-0000-0000-000076100000}"/>
    <cellStyle name="Output 2 10 2 2 2" xfId="7489" xr:uid="{00000000-0005-0000-0000-000076100000}"/>
    <cellStyle name="Output 2 10 2 2 3" xfId="11839" xr:uid="{43ECEBAE-8CEA-4A62-ABB1-ACC4239B4F2B}"/>
    <cellStyle name="Output 2 10 2 2 4" xfId="13243" xr:uid="{404FB0AE-848B-4088-8ADB-D83C004F16F2}"/>
    <cellStyle name="Output 2 10 2 2 5" xfId="14358" xr:uid="{E06DF2CC-7F92-488B-966D-B76E7CA3ED55}"/>
    <cellStyle name="Output 2 10 2 2 6" xfId="16257" xr:uid="{120B8B9E-C4B7-4AB7-AB84-E8CF4019B43A}"/>
    <cellStyle name="Output 2 10 2 2 7" xfId="17786" xr:uid="{DD564DD4-356C-4CD8-AC5B-F7D414CDD34F}"/>
    <cellStyle name="Output 2 10 2 2 8" xfId="19094" xr:uid="{064BEC20-39DB-4A03-BDFA-93E6D4241297}"/>
    <cellStyle name="Output 2 10 2 2 9" xfId="19780" xr:uid="{89E6321F-9E3E-4820-9A11-45ECFBC5633C}"/>
    <cellStyle name="Output 2 10 2 3" xfId="6593" xr:uid="{00000000-0005-0000-0000-000075100000}"/>
    <cellStyle name="Output 2 10 2 4" xfId="7833" xr:uid="{5A6B584A-DC10-4B2A-B2BA-E6B177223FC6}"/>
    <cellStyle name="Output 2 10 2 5" xfId="13446" xr:uid="{33EA7D1E-AA32-4D5E-AEF1-3A1D5E50A557}"/>
    <cellStyle name="Output 2 10 2 6" xfId="14905" xr:uid="{2AABEE68-591A-4C05-B416-CA14C25530C4}"/>
    <cellStyle name="Output 2 10 2 7" xfId="14239" xr:uid="{EE2642B0-4A3F-4B16-941E-7A5C8861984A}"/>
    <cellStyle name="Output 2 10 2 8" xfId="17976" xr:uid="{4BE452D6-C75A-46D8-A0BE-BC37A720DDFD}"/>
    <cellStyle name="Output 2 10 2 9" xfId="19370" xr:uid="{233286AC-E9F3-4E8B-AD5C-7E69351E3035}"/>
    <cellStyle name="Output 2 10 3" xfId="5239" xr:uid="{00000000-0005-0000-0000-000077100000}"/>
    <cellStyle name="Output 2 10 3 2" xfId="7024" xr:uid="{00000000-0005-0000-0000-000077100000}"/>
    <cellStyle name="Output 2 10 3 3" xfId="11374" xr:uid="{4EACD907-9F21-4D3C-A4F8-7C8EB56F6DE3}"/>
    <cellStyle name="Output 2 10 3 4" xfId="12778" xr:uid="{BFDE008F-73EB-4B9C-A1EB-DC10C6786F95}"/>
    <cellStyle name="Output 2 10 3 5" xfId="12341" xr:uid="{3D4825DD-ED95-4839-B638-4A3FE269C7BE}"/>
    <cellStyle name="Output 2 10 3 6" xfId="15792" xr:uid="{4FBD4AF3-2A31-4D86-8FA3-8B2B103183D8}"/>
    <cellStyle name="Output 2 10 3 7" xfId="17321" xr:uid="{D92DD388-4204-4C45-B6D7-67F99138A349}"/>
    <cellStyle name="Output 2 10 3 8" xfId="18629" xr:uid="{281C85E4-84CD-4BED-A8BD-1B315D4FEA6B}"/>
    <cellStyle name="Output 2 10 3 9" xfId="13517" xr:uid="{C7F183BA-6A61-4808-8879-15B7A7B84EB2}"/>
    <cellStyle name="Output 2 10 4" xfId="6132" xr:uid="{00000000-0005-0000-0000-000074100000}"/>
    <cellStyle name="Output 2 10 5" xfId="10741" xr:uid="{492C98D5-89CB-4722-9D0F-C14E1143A889}"/>
    <cellStyle name="Output 2 10 6" xfId="14761" xr:uid="{38F65B87-D1EE-41C9-BD7D-A04265B20433}"/>
    <cellStyle name="Output 2 10 7" xfId="7771" xr:uid="{4E722769-0553-4554-AD3F-14CCDA2017B8}"/>
    <cellStyle name="Output 2 10 8" xfId="15268" xr:uid="{AC61CEC3-88E5-4F50-A56D-4E504DEA75C9}"/>
    <cellStyle name="Output 2 10 9" xfId="16900" xr:uid="{43A48F43-49F5-40DE-97A6-D3F07E68C803}"/>
    <cellStyle name="Output 2 11" xfId="3512" xr:uid="{00000000-0005-0000-0000-000078100000}"/>
    <cellStyle name="Output 2 11 10" xfId="18244" xr:uid="{B358E539-F7A5-4269-8F5A-096D3436F0A0}"/>
    <cellStyle name="Output 2 11 2" xfId="4113" xr:uid="{00000000-0005-0000-0000-000079100000}"/>
    <cellStyle name="Output 2 11 2 2" xfId="5712" xr:uid="{00000000-0005-0000-0000-00007A100000}"/>
    <cellStyle name="Output 2 11 2 2 2" xfId="7497" xr:uid="{00000000-0005-0000-0000-00007A100000}"/>
    <cellStyle name="Output 2 11 2 2 3" xfId="11847" xr:uid="{1178D3CD-2775-4027-8924-5ECEE5EDEC75}"/>
    <cellStyle name="Output 2 11 2 2 4" xfId="13251" xr:uid="{90548978-53C7-47C8-92A8-977140082B09}"/>
    <cellStyle name="Output 2 11 2 2 5" xfId="10490" xr:uid="{44E3F579-93A1-4F3D-AAEF-8A16BC89F689}"/>
    <cellStyle name="Output 2 11 2 2 6" xfId="16265" xr:uid="{77835BB7-313B-4330-87CC-3C494CF0688A}"/>
    <cellStyle name="Output 2 11 2 2 7" xfId="17794" xr:uid="{DAF0A4B2-78E4-442D-924B-61CD472343C6}"/>
    <cellStyle name="Output 2 11 2 2 8" xfId="19102" xr:uid="{3414A588-DE94-4841-AB62-7FC97BE60574}"/>
    <cellStyle name="Output 2 11 2 2 9" xfId="10729" xr:uid="{741B3901-F441-4ED4-B3C3-249E1185E301}"/>
    <cellStyle name="Output 2 11 2 3" xfId="6601" xr:uid="{00000000-0005-0000-0000-000079100000}"/>
    <cellStyle name="Output 2 11 2 4" xfId="7825" xr:uid="{A023A095-396E-4737-8F7C-0C98E7BA9EC3}"/>
    <cellStyle name="Output 2 11 2 5" xfId="12462" xr:uid="{6640D83A-1FB4-4F0D-92B4-3E48E036870E}"/>
    <cellStyle name="Output 2 11 2 6" xfId="14913" xr:uid="{D85602E0-BFE4-4677-B1E2-5D879B68D8F9}"/>
    <cellStyle name="Output 2 11 2 7" xfId="16449" xr:uid="{4FA81810-5CD1-47C4-B6F9-963C2F68E371}"/>
    <cellStyle name="Output 2 11 2 8" xfId="17984" xr:uid="{F6861ECA-12B2-4CB0-B1BC-9BE65CCF67DD}"/>
    <cellStyle name="Output 2 11 2 9" xfId="16948" xr:uid="{7845B60A-CEC0-4CF5-A9D6-3CBFAC019A41}"/>
    <cellStyle name="Output 2 11 3" xfId="5247" xr:uid="{00000000-0005-0000-0000-00007B100000}"/>
    <cellStyle name="Output 2 11 3 2" xfId="7032" xr:uid="{00000000-0005-0000-0000-00007B100000}"/>
    <cellStyle name="Output 2 11 3 3" xfId="11382" xr:uid="{8FF9A182-5137-4372-9235-DA00565D0D05}"/>
    <cellStyle name="Output 2 11 3 4" xfId="12786" xr:uid="{7DC5DB74-5609-4DB3-ADF1-86A413A7A79D}"/>
    <cellStyle name="Output 2 11 3 5" xfId="14538" xr:uid="{17926DA8-ED21-40E0-A0FE-75406D521CD9}"/>
    <cellStyle name="Output 2 11 3 6" xfId="15800" xr:uid="{AE4E9B45-BE7B-444D-91FD-FDC6BA57F530}"/>
    <cellStyle name="Output 2 11 3 7" xfId="17329" xr:uid="{57BF409D-56F7-409E-B9BB-F8A78ACFD0AE}"/>
    <cellStyle name="Output 2 11 3 8" xfId="18637" xr:uid="{8FE1F93F-AEAE-49EF-9CCD-11869790EEDE}"/>
    <cellStyle name="Output 2 11 3 9" xfId="14469" xr:uid="{3D535301-9D4C-496D-B2F9-7E72E0D7900C}"/>
    <cellStyle name="Output 2 11 4" xfId="6140" xr:uid="{00000000-0005-0000-0000-000078100000}"/>
    <cellStyle name="Output 2 11 5" xfId="10625" xr:uid="{B6BDE477-F80E-4094-8521-64DEDD0B8538}"/>
    <cellStyle name="Output 2 11 6" xfId="14769" xr:uid="{94A68739-703E-45AB-8CF7-BC02356081D9}"/>
    <cellStyle name="Output 2 11 7" xfId="7762" xr:uid="{E21E89E8-A578-4BD9-9784-9529421F9B5A}"/>
    <cellStyle name="Output 2 11 8" xfId="15176" xr:uid="{E0288FD6-B4AD-46FE-A1FA-73CCE1BB70C9}"/>
    <cellStyle name="Output 2 11 9" xfId="17012" xr:uid="{211EBD3E-5066-4E3B-B903-3DC2BBD4B7C7}"/>
    <cellStyle name="Output 2 12" xfId="3518" xr:uid="{00000000-0005-0000-0000-00007C100000}"/>
    <cellStyle name="Output 2 12 10" xfId="14715" xr:uid="{AD9417E5-2F5E-4667-97A7-B7C3E20FCDD1}"/>
    <cellStyle name="Output 2 12 2" xfId="4119" xr:uid="{00000000-0005-0000-0000-00007D100000}"/>
    <cellStyle name="Output 2 12 2 2" xfId="5718" xr:uid="{00000000-0005-0000-0000-00007E100000}"/>
    <cellStyle name="Output 2 12 2 2 2" xfId="7503" xr:uid="{00000000-0005-0000-0000-00007E100000}"/>
    <cellStyle name="Output 2 12 2 2 3" xfId="11853" xr:uid="{9DB4F5C6-F20A-47FA-8DD0-385ADA259870}"/>
    <cellStyle name="Output 2 12 2 2 4" xfId="13257" xr:uid="{0C539184-2FC8-493E-B760-8D8F30F8B68A}"/>
    <cellStyle name="Output 2 12 2 2 5" xfId="10802" xr:uid="{E0DBC537-021F-4838-BAE6-584D6BBBA249}"/>
    <cellStyle name="Output 2 12 2 2 6" xfId="16271" xr:uid="{0461DF12-C053-4B54-A210-3F685F89AD1D}"/>
    <cellStyle name="Output 2 12 2 2 7" xfId="17800" xr:uid="{AA2B30AF-3DC3-4643-8C3C-022AF5FB3A45}"/>
    <cellStyle name="Output 2 12 2 2 8" xfId="19108" xr:uid="{920DF038-7763-4D80-8588-F300BC291A76}"/>
    <cellStyle name="Output 2 12 2 2 9" xfId="19971" xr:uid="{A66A5166-3829-4FD3-A1CC-63739A22E8F7}"/>
    <cellStyle name="Output 2 12 2 3" xfId="6607" xr:uid="{00000000-0005-0000-0000-00007D100000}"/>
    <cellStyle name="Output 2 12 2 4" xfId="7819" xr:uid="{BE17590E-2776-4905-A2E8-146BF6C2C479}"/>
    <cellStyle name="Output 2 12 2 5" xfId="13448" xr:uid="{6798A9C8-7232-4E06-97E6-4C5AC9EDF611}"/>
    <cellStyle name="Output 2 12 2 6" xfId="14919" xr:uid="{0C21782E-7C94-4D7A-8731-756D6608898C}"/>
    <cellStyle name="Output 2 12 2 7" xfId="16455" xr:uid="{A247A663-9292-48D6-954E-313DEA85E616}"/>
    <cellStyle name="Output 2 12 2 8" xfId="17990" xr:uid="{53CC6811-ED09-4941-9CCD-655CE8C7CA40}"/>
    <cellStyle name="Output 2 12 2 9" xfId="18207" xr:uid="{098F81A6-2C33-422A-9158-207285D9F867}"/>
    <cellStyle name="Output 2 12 3" xfId="5253" xr:uid="{00000000-0005-0000-0000-00007F100000}"/>
    <cellStyle name="Output 2 12 3 2" xfId="7038" xr:uid="{00000000-0005-0000-0000-00007F100000}"/>
    <cellStyle name="Output 2 12 3 3" xfId="11388" xr:uid="{A0489783-1431-4B26-8953-DD482F9667F0}"/>
    <cellStyle name="Output 2 12 3 4" xfId="12792" xr:uid="{FA3558B5-E122-4A9A-9402-1A26C5D79247}"/>
    <cellStyle name="Output 2 12 3 5" xfId="8115" xr:uid="{A6F160AF-ABC2-46F2-9434-D4DAD6BE1169}"/>
    <cellStyle name="Output 2 12 3 6" xfId="15806" xr:uid="{B0ED939F-7B07-49EB-93E1-458260C7995C}"/>
    <cellStyle name="Output 2 12 3 7" xfId="17335" xr:uid="{744A002F-1480-4850-9829-D90924324625}"/>
    <cellStyle name="Output 2 12 3 8" xfId="18643" xr:uid="{5351ACA3-3490-4E3B-AD09-883DB103F7A5}"/>
    <cellStyle name="Output 2 12 3 9" xfId="18254" xr:uid="{527FED61-14B7-43E9-BB7F-EA49549C4F7E}"/>
    <cellStyle name="Output 2 12 4" xfId="6146" xr:uid="{00000000-0005-0000-0000-00007C100000}"/>
    <cellStyle name="Output 2 12 5" xfId="10890" xr:uid="{6C1A63B1-DE47-45C2-B3D7-2006E11D112D}"/>
    <cellStyle name="Output 2 12 6" xfId="13444" xr:uid="{61FBF077-7C32-4951-87B1-06A70551DD1E}"/>
    <cellStyle name="Output 2 12 7" xfId="14596" xr:uid="{4A4D0ED3-4330-4368-99EF-930646F7F382}"/>
    <cellStyle name="Output 2 12 8" xfId="15372" xr:uid="{FD1DB7B9-3625-4B07-8767-2287EF83D1FF}"/>
    <cellStyle name="Output 2 12 9" xfId="16704" xr:uid="{388005E9-0E65-48C0-8F92-9302B72880AE}"/>
    <cellStyle name="Output 2 13" xfId="3524" xr:uid="{00000000-0005-0000-0000-000080100000}"/>
    <cellStyle name="Output 2 13 10" xfId="10943" xr:uid="{FD83ABAA-15B8-4A29-B7FB-65B954E5FC81}"/>
    <cellStyle name="Output 2 13 2" xfId="4125" xr:uid="{00000000-0005-0000-0000-000081100000}"/>
    <cellStyle name="Output 2 13 2 2" xfId="5724" xr:uid="{00000000-0005-0000-0000-000082100000}"/>
    <cellStyle name="Output 2 13 2 2 2" xfId="7509" xr:uid="{00000000-0005-0000-0000-000082100000}"/>
    <cellStyle name="Output 2 13 2 2 3" xfId="11859" xr:uid="{3AC0B850-D02E-4EFA-85E4-06F531BD9295}"/>
    <cellStyle name="Output 2 13 2 2 4" xfId="13263" xr:uid="{BE8278C9-848D-471E-9ECE-F1D71FE8908C}"/>
    <cellStyle name="Output 2 13 2 2 5" xfId="8675" xr:uid="{2851F580-5CB5-4674-BCEF-4ED1C60C09E4}"/>
    <cellStyle name="Output 2 13 2 2 6" xfId="16277" xr:uid="{CE7088F1-C3C3-4CCE-9379-0F744D406E10}"/>
    <cellStyle name="Output 2 13 2 2 7" xfId="17806" xr:uid="{4B96346E-625B-4573-BD7A-D2A192475740}"/>
    <cellStyle name="Output 2 13 2 2 8" xfId="19114" xr:uid="{6326F562-EB81-414D-80A8-8A147F46DB09}"/>
    <cellStyle name="Output 2 13 2 2 9" xfId="16560" xr:uid="{2E866308-ECDD-4500-B4C1-7615D16D82FF}"/>
    <cellStyle name="Output 2 13 2 3" xfId="6613" xr:uid="{00000000-0005-0000-0000-000081100000}"/>
    <cellStyle name="Output 2 13 2 4" xfId="7813" xr:uid="{5735DC96-2EC9-48C6-BF3E-0935871CF2E5}"/>
    <cellStyle name="Output 2 13 2 5" xfId="12405" xr:uid="{650BE666-A3A1-4A7D-B7AC-3769E478048F}"/>
    <cellStyle name="Output 2 13 2 6" xfId="14925" xr:uid="{CD01C76C-DCE5-4567-955D-5BF9D94958FF}"/>
    <cellStyle name="Output 2 13 2 7" xfId="16461" xr:uid="{AAFF67A9-9CB8-4316-8B8D-5E0EECA5946B}"/>
    <cellStyle name="Output 2 13 2 8" xfId="17996" xr:uid="{20482357-41CC-4614-99A4-43D38B619BD9}"/>
    <cellStyle name="Output 2 13 2 9" xfId="14657" xr:uid="{A1AABF7C-AD69-4C90-BDDB-2591AF30CCDF}"/>
    <cellStyle name="Output 2 13 3" xfId="5259" xr:uid="{00000000-0005-0000-0000-000083100000}"/>
    <cellStyle name="Output 2 13 3 2" xfId="7044" xr:uid="{00000000-0005-0000-0000-000083100000}"/>
    <cellStyle name="Output 2 13 3 3" xfId="11394" xr:uid="{3238EE47-824F-4458-AF9C-B6AF730F6666}"/>
    <cellStyle name="Output 2 13 3 4" xfId="12798" xr:uid="{C170F228-0E4C-42B4-9405-473F75AE4989}"/>
    <cellStyle name="Output 2 13 3 5" xfId="9275" xr:uid="{F143C98E-E3DA-40DC-BEE0-2D934EAB8355}"/>
    <cellStyle name="Output 2 13 3 6" xfId="15812" xr:uid="{05178933-2669-4ECF-A170-BFEEA4DD281F}"/>
    <cellStyle name="Output 2 13 3 7" xfId="17341" xr:uid="{00F8D009-9B6C-414A-B979-5129058355BE}"/>
    <cellStyle name="Output 2 13 3 8" xfId="18649" xr:uid="{276EA5D0-B71A-4956-AD4C-5B5E2B280961}"/>
    <cellStyle name="Output 2 13 3 9" xfId="19596" xr:uid="{1D3DE991-C37F-4922-9A2A-E98655956CDE}"/>
    <cellStyle name="Output 2 13 4" xfId="6152" xr:uid="{00000000-0005-0000-0000-000080100000}"/>
    <cellStyle name="Output 2 13 5" xfId="10925" xr:uid="{1472385F-890B-4340-AAB9-8DE94C7B27F8}"/>
    <cellStyle name="Output 2 13 6" xfId="11104" xr:uid="{835D10AA-002F-4AAA-B3D8-F32940A03538}"/>
    <cellStyle name="Output 2 13 7" xfId="13660" xr:uid="{0531AB30-9E0D-4893-B3EC-91FC642FD0C8}"/>
    <cellStyle name="Output 2 13 8" xfId="15261" xr:uid="{1ECE7CFE-4D72-420C-B67D-6E38DAA3982C}"/>
    <cellStyle name="Output 2 13 9" xfId="16899" xr:uid="{29A193FE-E9E6-4AAC-8353-3FFAA56F06F3}"/>
    <cellStyle name="Output 2 14" xfId="3909" xr:uid="{00000000-0005-0000-0000-000084100000}"/>
    <cellStyle name="Output 2 14 2" xfId="5545" xr:uid="{00000000-0005-0000-0000-000085100000}"/>
    <cellStyle name="Output 2 14 2 2" xfId="7330" xr:uid="{00000000-0005-0000-0000-000085100000}"/>
    <cellStyle name="Output 2 14 2 3" xfId="11680" xr:uid="{7DA996F0-AA3B-4F10-81FC-095011ED6F5C}"/>
    <cellStyle name="Output 2 14 2 4" xfId="13084" xr:uid="{A592F63D-BDA7-4BC2-9031-45999B496FE7}"/>
    <cellStyle name="Output 2 14 2 5" xfId="14224" xr:uid="{01C26CA0-6268-46D1-8185-E047E7E6B927}"/>
    <cellStyle name="Output 2 14 2 6" xfId="16098" xr:uid="{B6B7C1C3-53FD-49CD-9DD9-85EA041155FE}"/>
    <cellStyle name="Output 2 14 2 7" xfId="17627" xr:uid="{9B1C4E69-F328-4471-912E-B46ADEC09CFF}"/>
    <cellStyle name="Output 2 14 2 8" xfId="18935" xr:uid="{354BD057-13FA-4895-8D52-5C12D9437AE3}"/>
    <cellStyle name="Output 2 14 2 9" xfId="19730" xr:uid="{CABEF810-C72A-4E4F-BDC8-9795EE139EC0}"/>
    <cellStyle name="Output 2 14 3" xfId="6437" xr:uid="{00000000-0005-0000-0000-000084100000}"/>
    <cellStyle name="Output 2 14 4" xfId="10678" xr:uid="{EB95853D-D517-4720-8B27-555C911F0A47}"/>
    <cellStyle name="Output 2 14 5" xfId="14527" xr:uid="{526739B5-224F-4453-81B8-253BE5464AFA}"/>
    <cellStyle name="Output 2 14 6" xfId="14805" xr:uid="{F894B3FF-3A1F-4555-BDB8-262F68ECCAE6}"/>
    <cellStyle name="Output 2 14 7" xfId="14044" xr:uid="{08CFA6C9-E208-4596-B3AB-FAAE6799E37A}"/>
    <cellStyle name="Output 2 14 8" xfId="12196" xr:uid="{396A4235-5341-4E71-94FB-7F1B0D2F4625}"/>
    <cellStyle name="Output 2 14 9" xfId="9017" xr:uid="{9AC1E847-F619-49BB-8F75-B4C42D9C6CD3}"/>
    <cellStyle name="Output 2 15" xfId="4989" xr:uid="{00000000-0005-0000-0000-000086100000}"/>
    <cellStyle name="Output 2 15 2" xfId="6775" xr:uid="{00000000-0005-0000-0000-000086100000}"/>
    <cellStyle name="Output 2 15 3" xfId="11125" xr:uid="{E1B03241-EB74-4313-A136-6AA0268A2D4A}"/>
    <cellStyle name="Output 2 15 4" xfId="12529" xr:uid="{DFBFB96C-AD28-4A1B-A877-F2267084C0DB}"/>
    <cellStyle name="Output 2 15 5" xfId="14217" xr:uid="{E4C52A43-01CD-411D-82EC-DED59A6B6E7C}"/>
    <cellStyle name="Output 2 15 6" xfId="15542" xr:uid="{74F09A98-6515-4EC2-9634-E0C7FA3BE936}"/>
    <cellStyle name="Output 2 15 7" xfId="17071" xr:uid="{315CB390-80B9-421C-99BA-1F65D86A8309}"/>
    <cellStyle name="Output 2 15 8" xfId="18380" xr:uid="{8C729739-4268-405B-AFED-238133925C21}"/>
    <cellStyle name="Output 2 15 9" xfId="8818" xr:uid="{3A37F1B1-1F24-411B-A5C5-9E2061BB50E6}"/>
    <cellStyle name="Output 2 16" xfId="5883" xr:uid="{00000000-0005-0000-0000-000073100000}"/>
    <cellStyle name="Output 2 17" xfId="10799" xr:uid="{56505C39-2D3E-4618-AF29-A8936C6CE6B5}"/>
    <cellStyle name="Output 2 18" xfId="8714" xr:uid="{FFEC607C-F604-460D-98AF-54451AEB3861}"/>
    <cellStyle name="Output 2 19" xfId="8532" xr:uid="{51260383-9518-42C9-9648-935ECE6E2509}"/>
    <cellStyle name="Output 2 2" xfId="3308" xr:uid="{00000000-0005-0000-0000-000087100000}"/>
    <cellStyle name="Output 2 2 10" xfId="3519" xr:uid="{00000000-0005-0000-0000-000088100000}"/>
    <cellStyle name="Output 2 2 10 10" xfId="13575" xr:uid="{D47608CE-034A-4043-99BF-900425A03FFB}"/>
    <cellStyle name="Output 2 2 10 2" xfId="4120" xr:uid="{00000000-0005-0000-0000-000089100000}"/>
    <cellStyle name="Output 2 2 10 2 2" xfId="5719" xr:uid="{00000000-0005-0000-0000-00008A100000}"/>
    <cellStyle name="Output 2 2 10 2 2 2" xfId="7504" xr:uid="{00000000-0005-0000-0000-00008A100000}"/>
    <cellStyle name="Output 2 2 10 2 2 3" xfId="11854" xr:uid="{653632B7-7FF0-4823-9388-AB43E163BD0A}"/>
    <cellStyle name="Output 2 2 10 2 2 4" xfId="13258" xr:uid="{615FA431-E087-4963-841C-6074A3E4C4FB}"/>
    <cellStyle name="Output 2 2 10 2 2 5" xfId="13679" xr:uid="{A9DE9E61-0988-4636-A0CF-69105EAF3A78}"/>
    <cellStyle name="Output 2 2 10 2 2 6" xfId="16272" xr:uid="{058BC57B-C54D-4779-BC1C-1F1C10A223FC}"/>
    <cellStyle name="Output 2 2 10 2 2 7" xfId="17801" xr:uid="{CB8902D7-B9DD-4DBC-8496-16C6305C4170}"/>
    <cellStyle name="Output 2 2 10 2 2 8" xfId="19109" xr:uid="{9145F3BB-A146-47BF-99E4-0DA09EF248A2}"/>
    <cellStyle name="Output 2 2 10 2 2 9" xfId="15453" xr:uid="{0098F842-C127-4B88-9F9B-FEA9D2183E90}"/>
    <cellStyle name="Output 2 2 10 2 3" xfId="6608" xr:uid="{00000000-0005-0000-0000-000089100000}"/>
    <cellStyle name="Output 2 2 10 2 4" xfId="7818" xr:uid="{C83FF5FF-6943-465A-92FB-0579D762F369}"/>
    <cellStyle name="Output 2 2 10 2 5" xfId="12393" xr:uid="{18C8D75A-3B92-4A2C-8405-F109964E9DCC}"/>
    <cellStyle name="Output 2 2 10 2 6" xfId="14920" xr:uid="{9CFB965C-189E-44C9-A85D-82F80CB04461}"/>
    <cellStyle name="Output 2 2 10 2 7" xfId="16456" xr:uid="{1A5E844E-E644-4209-AADD-82225CFD789A}"/>
    <cellStyle name="Output 2 2 10 2 8" xfId="17991" xr:uid="{D55ACE41-6AC8-4D4C-A3C8-64D8D04B9AAB}"/>
    <cellStyle name="Output 2 2 10 2 9" xfId="19401" xr:uid="{05B4DA18-642B-4ACA-83DC-3B3F8A7BDA04}"/>
    <cellStyle name="Output 2 2 10 3" xfId="5254" xr:uid="{00000000-0005-0000-0000-00008B100000}"/>
    <cellStyle name="Output 2 2 10 3 2" xfId="7039" xr:uid="{00000000-0005-0000-0000-00008B100000}"/>
    <cellStyle name="Output 2 2 10 3 3" xfId="11389" xr:uid="{A1742468-E921-421F-BD87-09D15E8CBDFE}"/>
    <cellStyle name="Output 2 2 10 3 4" xfId="12793" xr:uid="{7B9A1220-4512-4122-8665-494FB24A1D9F}"/>
    <cellStyle name="Output 2 2 10 3 5" xfId="8260" xr:uid="{B30BC134-69BF-4E67-85E0-E3044F56BF42}"/>
    <cellStyle name="Output 2 2 10 3 6" xfId="15807" xr:uid="{C3AA2C3E-7105-49BF-AAFA-CC64034317E8}"/>
    <cellStyle name="Output 2 2 10 3 7" xfId="17336" xr:uid="{A700D442-56B6-4635-B904-A00AA35C8CEB}"/>
    <cellStyle name="Output 2 2 10 3 8" xfId="18644" xr:uid="{8F0056DB-0A47-44E8-A1AC-BCFA83708D5C}"/>
    <cellStyle name="Output 2 2 10 3 9" xfId="19878" xr:uid="{10192D97-E0F2-474F-8A14-160157AFDD76}"/>
    <cellStyle name="Output 2 2 10 4" xfId="6147" xr:uid="{00000000-0005-0000-0000-000088100000}"/>
    <cellStyle name="Output 2 2 10 5" xfId="10693" xr:uid="{A01E3C0A-EF48-46EA-BFB5-4B4E66F06899}"/>
    <cellStyle name="Output 2 2 10 6" xfId="9927" xr:uid="{3C222A5C-EC43-4224-ACFF-AB7ABC0D4FFF}"/>
    <cellStyle name="Output 2 2 10 7" xfId="10542" xr:uid="{5A79178C-14F0-407C-87D4-8A077080E50E}"/>
    <cellStyle name="Output 2 2 10 8" xfId="15226" xr:uid="{129EB8A9-1CAC-42FD-B450-4AA1300E6F4B}"/>
    <cellStyle name="Output 2 2 10 9" xfId="14966" xr:uid="{448B90AD-4956-4CDB-8B38-19B2F8628DBE}"/>
    <cellStyle name="Output 2 2 11" xfId="3525" xr:uid="{00000000-0005-0000-0000-00008C100000}"/>
    <cellStyle name="Output 2 2 11 10" xfId="19362" xr:uid="{427A259D-CD0B-4F98-8CD8-3103D6FC2126}"/>
    <cellStyle name="Output 2 2 11 2" xfId="4126" xr:uid="{00000000-0005-0000-0000-00008D100000}"/>
    <cellStyle name="Output 2 2 11 2 2" xfId="5725" xr:uid="{00000000-0005-0000-0000-00008E100000}"/>
    <cellStyle name="Output 2 2 11 2 2 2" xfId="7510" xr:uid="{00000000-0005-0000-0000-00008E100000}"/>
    <cellStyle name="Output 2 2 11 2 2 3" xfId="11860" xr:uid="{D250C94E-D924-4B8F-AFF5-B5CF1112067E}"/>
    <cellStyle name="Output 2 2 11 2 2 4" xfId="13264" xr:uid="{FC548DBD-FD04-4741-BF7B-57FFF8AA415A}"/>
    <cellStyle name="Output 2 2 11 2 2 5" xfId="8338" xr:uid="{4D579C82-D9EA-4E5D-AAF0-DA9524016D94}"/>
    <cellStyle name="Output 2 2 11 2 2 6" xfId="16278" xr:uid="{89939E3A-AEF5-45FE-AA68-D3B35F92786A}"/>
    <cellStyle name="Output 2 2 11 2 2 7" xfId="17807" xr:uid="{C1BAD1B7-2503-4A33-A868-A724D868039D}"/>
    <cellStyle name="Output 2 2 11 2 2 8" xfId="19115" xr:uid="{187B5666-03AF-4E04-AC93-A876C8C04B07}"/>
    <cellStyle name="Output 2 2 11 2 2 9" xfId="15494" xr:uid="{E2B7FEEB-2C6A-4083-B387-70C24C5D9C78}"/>
    <cellStyle name="Output 2 2 11 2 3" xfId="6614" xr:uid="{00000000-0005-0000-0000-00008D100000}"/>
    <cellStyle name="Output 2 2 11 2 4" xfId="7812" xr:uid="{995F854A-0546-4BD7-9F17-61BC66C41D85}"/>
    <cellStyle name="Output 2 2 11 2 5" xfId="9063" xr:uid="{DFDCD8D5-0378-49EE-BB38-CF3A03F8FC25}"/>
    <cellStyle name="Output 2 2 11 2 6" xfId="14926" xr:uid="{247EA302-6E99-45C8-9644-85C03869B9D2}"/>
    <cellStyle name="Output 2 2 11 2 7" xfId="16462" xr:uid="{F8BEA1F4-F48A-4737-A245-B78972F08D4B}"/>
    <cellStyle name="Output 2 2 11 2 8" xfId="17997" xr:uid="{93AE5D62-ADB9-4E95-99B3-CCED02EBD67B}"/>
    <cellStyle name="Output 2 2 11 2 9" xfId="15208" xr:uid="{2470DC17-760C-4786-8310-DD0BAA90655F}"/>
    <cellStyle name="Output 2 2 11 3" xfId="5260" xr:uid="{00000000-0005-0000-0000-00008F100000}"/>
    <cellStyle name="Output 2 2 11 3 2" xfId="7045" xr:uid="{00000000-0005-0000-0000-00008F100000}"/>
    <cellStyle name="Output 2 2 11 3 3" xfId="11395" xr:uid="{F8B83709-A891-4BE2-A999-83D0CC2DFF6F}"/>
    <cellStyle name="Output 2 2 11 3 4" xfId="12799" xr:uid="{BC0537B6-20EB-4663-BDF5-2AB3D2CBC300}"/>
    <cellStyle name="Output 2 2 11 3 5" xfId="14066" xr:uid="{BA8CC856-0D46-4FB2-AAAF-A63489C2FEEE}"/>
    <cellStyle name="Output 2 2 11 3 6" xfId="15813" xr:uid="{E4987A6C-A37C-43E6-A800-0EABD4DB0A50}"/>
    <cellStyle name="Output 2 2 11 3 7" xfId="17342" xr:uid="{A6E87400-286C-4A0E-BC1D-145C92BF8591}"/>
    <cellStyle name="Output 2 2 11 3 8" xfId="18650" xr:uid="{45A21D7A-0ED1-4676-B4FD-D40438A36E00}"/>
    <cellStyle name="Output 2 2 11 3 9" xfId="8936" xr:uid="{8B51C63D-28A4-452B-9057-85926C597443}"/>
    <cellStyle name="Output 2 2 11 4" xfId="6153" xr:uid="{00000000-0005-0000-0000-00008C100000}"/>
    <cellStyle name="Output 2 2 11 5" xfId="10727" xr:uid="{F6B4A058-F17E-4008-B932-3D53D1874466}"/>
    <cellStyle name="Output 2 2 11 6" xfId="14354" xr:uid="{A2A8B3F7-2164-47F0-A933-E93B9575E6F5}"/>
    <cellStyle name="Output 2 2 11 7" xfId="14299" xr:uid="{05E5DC66-F15F-48B7-94CB-56A9B51F314A}"/>
    <cellStyle name="Output 2 2 11 8" xfId="15117" xr:uid="{7E7B7231-137F-4262-8729-469DC3E2B308}"/>
    <cellStyle name="Output 2 2 11 9" xfId="16758" xr:uid="{3817C12D-DE30-4416-BAFE-82F8967846FA}"/>
    <cellStyle name="Output 2 2 12" xfId="3910" xr:uid="{00000000-0005-0000-0000-000090100000}"/>
    <cellStyle name="Output 2 2 12 2" xfId="5546" xr:uid="{00000000-0005-0000-0000-000091100000}"/>
    <cellStyle name="Output 2 2 12 2 2" xfId="7331" xr:uid="{00000000-0005-0000-0000-000091100000}"/>
    <cellStyle name="Output 2 2 12 2 3" xfId="11681" xr:uid="{5DFCB193-3200-446D-AAB5-D0EF73C580A9}"/>
    <cellStyle name="Output 2 2 12 2 4" xfId="13085" xr:uid="{3F9515CA-5609-4529-8D10-09439FFDE68A}"/>
    <cellStyle name="Output 2 2 12 2 5" xfId="13680" xr:uid="{8E84E73F-C2C5-42F0-B905-DEAE8D6355D6}"/>
    <cellStyle name="Output 2 2 12 2 6" xfId="16099" xr:uid="{B6DE195B-479C-433E-9266-F737A6A95EB2}"/>
    <cellStyle name="Output 2 2 12 2 7" xfId="17628" xr:uid="{9B760053-707A-4740-ADBF-A4635D8A7CE2}"/>
    <cellStyle name="Output 2 2 12 2 8" xfId="18936" xr:uid="{21BD0511-9A77-4C36-A4F5-F7E8F230136B}"/>
    <cellStyle name="Output 2 2 12 2 9" xfId="12512" xr:uid="{DF481CDE-CFF6-459A-A820-8171B7C9449B}"/>
    <cellStyle name="Output 2 2 12 3" xfId="6438" xr:uid="{00000000-0005-0000-0000-000090100000}"/>
    <cellStyle name="Output 2 2 12 4" xfId="10365" xr:uid="{1C4BB547-AB64-4DE7-850C-2898EA63951B}"/>
    <cellStyle name="Output 2 2 12 5" xfId="12026" xr:uid="{CF0B7BDD-C83F-4E42-B4F4-CD0356CF548B}"/>
    <cellStyle name="Output 2 2 12 6" xfId="13645" xr:uid="{EC54CE49-4285-4869-8BB1-21A51E180C25}"/>
    <cellStyle name="Output 2 2 12 7" xfId="8410" xr:uid="{59306570-C0ED-4ED7-9BBA-37094F78A054}"/>
    <cellStyle name="Output 2 2 12 8" xfId="14040" xr:uid="{561ED6A0-6FB3-4876-B63F-8880371B3CFA}"/>
    <cellStyle name="Output 2 2 12 9" xfId="19808" xr:uid="{4D2A7ABF-3A91-4FAE-8FAF-50C02E9C22C6}"/>
    <cellStyle name="Output 2 2 13" xfId="5085" xr:uid="{00000000-0005-0000-0000-000092100000}"/>
    <cellStyle name="Output 2 2 13 2" xfId="6870" xr:uid="{00000000-0005-0000-0000-000092100000}"/>
    <cellStyle name="Output 2 2 13 3" xfId="11220" xr:uid="{E523E3D4-B5D3-4E4C-8810-F094278DA91E}"/>
    <cellStyle name="Output 2 2 13 4" xfId="12624" xr:uid="{7FAC7097-27D6-4393-A784-7E95547132C5}"/>
    <cellStyle name="Output 2 2 13 5" xfId="10493" xr:uid="{22BF56F1-0C1C-4E21-8CA3-B3C254EBD1DE}"/>
    <cellStyle name="Output 2 2 13 6" xfId="15638" xr:uid="{F49E09E9-2751-4ED4-AB81-4335B7C8B76F}"/>
    <cellStyle name="Output 2 2 13 7" xfId="17167" xr:uid="{9EB841DF-2D64-43A1-847C-071BDE1C733F}"/>
    <cellStyle name="Output 2 2 13 8" xfId="18475" xr:uid="{2CB14425-E0B5-4A61-9743-45EAE12C37F8}"/>
    <cellStyle name="Output 2 2 13 9" xfId="16864" xr:uid="{0E67A474-D301-4DF4-9E36-088306561AA0}"/>
    <cellStyle name="Output 2 2 14" xfId="5978" xr:uid="{00000000-0005-0000-0000-000087100000}"/>
    <cellStyle name="Output 2 2 15" xfId="8051" xr:uid="{63BCF398-16CB-4868-BD0E-86A6CE93F0FF}"/>
    <cellStyle name="Output 2 2 16" xfId="14626" xr:uid="{93E42C62-C3F8-4BA0-B79E-F8C03DC8D9E0}"/>
    <cellStyle name="Output 2 2 17" xfId="8702" xr:uid="{43A4B775-6675-4726-911D-2175B231716C}"/>
    <cellStyle name="Output 2 2 18" xfId="14059" xr:uid="{270B5D64-9CE5-4F10-8716-6DF18C947591}"/>
    <cellStyle name="Output 2 2 19" xfId="16739" xr:uid="{16A74570-4301-4D5F-8A18-7A32C14F0C6D}"/>
    <cellStyle name="Output 2 2 2" xfId="3309" xr:uid="{00000000-0005-0000-0000-000093100000}"/>
    <cellStyle name="Output 2 2 2 10" xfId="15436" xr:uid="{BD181B30-5641-40D4-BB65-3D56C44D734A}"/>
    <cellStyle name="Output 2 2 2 11" xfId="9656" xr:uid="{AC37D169-65EF-4406-8FE9-D6E3834B6B8B}"/>
    <cellStyle name="Output 2 2 2 12" xfId="19297" xr:uid="{CE0F2528-3B9F-4804-8501-7835BEB8E236}"/>
    <cellStyle name="Output 2 2 2 2" xfId="3398" xr:uid="{00000000-0005-0000-0000-000094100000}"/>
    <cellStyle name="Output 2 2 2 2 10" xfId="17043" xr:uid="{1F6B6938-7410-49A2-8AFD-E3EC00BD42C5}"/>
    <cellStyle name="Output 2 2 2 2 11" xfId="19786" xr:uid="{9B369132-6029-4C71-8AA0-F7E658D1CC69}"/>
    <cellStyle name="Output 2 2 2 2 2" xfId="3684" xr:uid="{00000000-0005-0000-0000-000095100000}"/>
    <cellStyle name="Output 2 2 2 2 2 10" xfId="9082" xr:uid="{B0ACDD39-0816-407F-BE61-C18EB0C5CBB0}"/>
    <cellStyle name="Output 2 2 2 2 2 2" xfId="4277" xr:uid="{00000000-0005-0000-0000-000096100000}"/>
    <cellStyle name="Output 2 2 2 2 2 2 2" xfId="5834" xr:uid="{00000000-0005-0000-0000-000097100000}"/>
    <cellStyle name="Output 2 2 2 2 2 2 2 2" xfId="7619" xr:uid="{00000000-0005-0000-0000-000097100000}"/>
    <cellStyle name="Output 2 2 2 2 2 2 2 3" xfId="11969" xr:uid="{5263585C-AB3D-44BA-BED9-0E20D7E5BB51}"/>
    <cellStyle name="Output 2 2 2 2 2 2 2 4" xfId="13373" xr:uid="{74E3CB42-F5FD-4270-91F2-89F0C0B75517}"/>
    <cellStyle name="Output 2 2 2 2 2 2 2 5" xfId="8597" xr:uid="{4F5AB2B7-CE6D-4F23-BA4B-7D5D289292AB}"/>
    <cellStyle name="Output 2 2 2 2 2 2 2 6" xfId="16387" xr:uid="{7CDC4CB4-24BE-4BD6-B78B-BD778BF43ECE}"/>
    <cellStyle name="Output 2 2 2 2 2 2 2 7" xfId="17916" xr:uid="{3E2347D1-FA65-4FA8-A015-BD17DCC561A8}"/>
    <cellStyle name="Output 2 2 2 2 2 2 2 8" xfId="19224" xr:uid="{F2924A16-9F08-4720-A6C5-B7486C692709}"/>
    <cellStyle name="Output 2 2 2 2 2 2 2 9" xfId="18172" xr:uid="{8F4266A3-92A9-4CFF-82FD-E1F94CE7274D}"/>
    <cellStyle name="Output 2 2 2 2 2 2 3" xfId="6722" xr:uid="{00000000-0005-0000-0000-000096100000}"/>
    <cellStyle name="Output 2 2 2 2 2 2 4" xfId="7677" xr:uid="{CDE1765E-2070-4234-9EF2-0F4F59B7A6AD}"/>
    <cellStyle name="Output 2 2 2 2 2 2 5" xfId="13538" xr:uid="{3CAC4306-15E8-4F6B-B708-EEAD3065610B}"/>
    <cellStyle name="Output 2 2 2 2 2 2 6" xfId="15060" xr:uid="{1FC37B21-66FE-4B48-BC2D-AA1E27D5E47D}"/>
    <cellStyle name="Output 2 2 2 2 2 2 7" xfId="16597" xr:uid="{F58AF99E-E1A5-4CA6-B947-17867857CE7A}"/>
    <cellStyle name="Output 2 2 2 2 2 2 8" xfId="18116" xr:uid="{BD3304BD-CF49-4D4A-9812-2CD294F894FD}"/>
    <cellStyle name="Output 2 2 2 2 2 2 9" xfId="14317" xr:uid="{7287EB8C-15C5-4D82-96AD-7B30B1248B6A}"/>
    <cellStyle name="Output 2 2 2 2 2 3" xfId="5369" xr:uid="{00000000-0005-0000-0000-000098100000}"/>
    <cellStyle name="Output 2 2 2 2 2 3 2" xfId="7154" xr:uid="{00000000-0005-0000-0000-000098100000}"/>
    <cellStyle name="Output 2 2 2 2 2 3 3" xfId="11504" xr:uid="{3B38380E-3307-47D8-A5AA-1C6343ED5121}"/>
    <cellStyle name="Output 2 2 2 2 2 3 4" xfId="12908" xr:uid="{EA11C9B9-DB3D-490F-BEE4-BCE25C3FF310}"/>
    <cellStyle name="Output 2 2 2 2 2 3 5" xfId="10668" xr:uid="{AADC0DE4-C572-4AC9-AC6A-1C49AD84438F}"/>
    <cellStyle name="Output 2 2 2 2 2 3 6" xfId="15922" xr:uid="{93DA1D32-0A90-4F23-BD30-B7FBD33E4FA9}"/>
    <cellStyle name="Output 2 2 2 2 2 3 7" xfId="17451" xr:uid="{C588CDC0-08C9-4963-897A-3212326B3E51}"/>
    <cellStyle name="Output 2 2 2 2 2 3 8" xfId="18759" xr:uid="{FDC8CA7E-572A-42B5-937A-738029E35F3D}"/>
    <cellStyle name="Output 2 2 2 2 2 3 9" xfId="12310" xr:uid="{DC51919E-2844-459B-8AA3-C58FB875EAF0}"/>
    <cellStyle name="Output 2 2 2 2 2 4" xfId="6261" xr:uid="{00000000-0005-0000-0000-000095100000}"/>
    <cellStyle name="Output 2 2 2 2 2 5" xfId="11081" xr:uid="{C476A24F-E350-4C37-AF1F-0F297EB8E611}"/>
    <cellStyle name="Output 2 2 2 2 2 6" xfId="14528" xr:uid="{0E4397F3-A105-466A-A291-9ED441D319CB}"/>
    <cellStyle name="Output 2 2 2 2 2 7" xfId="14564" xr:uid="{D5EDFBD0-13F3-4426-A196-5B6E6D516A2E}"/>
    <cellStyle name="Output 2 2 2 2 2 8" xfId="14972" xr:uid="{4E16A86B-D04C-4E65-B398-5C6EE66018FE}"/>
    <cellStyle name="Output 2 2 2 2 2 9" xfId="16955" xr:uid="{8F2D654F-4999-40B7-A680-FE8D6337B02E}"/>
    <cellStyle name="Output 2 2 2 2 3" xfId="4003" xr:uid="{00000000-0005-0000-0000-000099100000}"/>
    <cellStyle name="Output 2 2 2 2 3 2" xfId="5625" xr:uid="{00000000-0005-0000-0000-00009A100000}"/>
    <cellStyle name="Output 2 2 2 2 3 2 2" xfId="7410" xr:uid="{00000000-0005-0000-0000-00009A100000}"/>
    <cellStyle name="Output 2 2 2 2 3 2 3" xfId="11760" xr:uid="{2B519041-210C-483D-816A-53B423EB0D89}"/>
    <cellStyle name="Output 2 2 2 2 3 2 4" xfId="13164" xr:uid="{E621058C-B8D0-46AA-BE2A-C0F8D780026C}"/>
    <cellStyle name="Output 2 2 2 2 3 2 5" xfId="13543" xr:uid="{08A7F16B-11AC-41BE-8061-C14103E54FE3}"/>
    <cellStyle name="Output 2 2 2 2 3 2 6" xfId="16178" xr:uid="{7CFD91A8-72C2-489D-96CB-933D162DD49B}"/>
    <cellStyle name="Output 2 2 2 2 3 2 7" xfId="17707" xr:uid="{32912FBE-58AF-4998-8887-B20E72FAB79D}"/>
    <cellStyle name="Output 2 2 2 2 3 2 8" xfId="19015" xr:uid="{FA612B03-F7D9-427E-B5D0-680A05B3DC3F}"/>
    <cellStyle name="Output 2 2 2 2 3 2 9" xfId="10859" xr:uid="{99AB60B5-E4BC-4071-8248-EBA6602C9CF0}"/>
    <cellStyle name="Output 2 2 2 2 3 3" xfId="6515" xr:uid="{00000000-0005-0000-0000-000099100000}"/>
    <cellStyle name="Output 2 2 2 2 3 4" xfId="10804" xr:uid="{C4F90A43-58D9-4D6F-B46C-5ABB28B1C9A7}"/>
    <cellStyle name="Output 2 2 2 2 3 5" xfId="12023" xr:uid="{0F26052B-AC8B-47A3-97CE-0A49328983BD}"/>
    <cellStyle name="Output 2 2 2 2 3 6" xfId="13906" xr:uid="{D536ABAE-30B3-4F55-8E61-57290D27A45C}"/>
    <cellStyle name="Output 2 2 2 2 3 7" xfId="9240" xr:uid="{9BA6B62E-BD53-4DA4-B877-3F62FF24E77C}"/>
    <cellStyle name="Output 2 2 2 2 3 8" xfId="12139" xr:uid="{D5A031B4-093F-4699-AB99-2079A9D72D00}"/>
    <cellStyle name="Output 2 2 2 2 3 9" xfId="16683" xr:uid="{D6810601-9FB0-4A8D-A3DB-8C7465007319}"/>
    <cellStyle name="Output 2 2 2 2 4" xfId="5161" xr:uid="{00000000-0005-0000-0000-00009B100000}"/>
    <cellStyle name="Output 2 2 2 2 4 2" xfId="6946" xr:uid="{00000000-0005-0000-0000-00009B100000}"/>
    <cellStyle name="Output 2 2 2 2 4 3" xfId="11296" xr:uid="{914F70A6-4A40-4670-8BA5-880964C1750E}"/>
    <cellStyle name="Output 2 2 2 2 4 4" xfId="12700" xr:uid="{8F03FC1F-494F-495C-BA2B-8728EF5760AB}"/>
    <cellStyle name="Output 2 2 2 2 4 5" xfId="14732" xr:uid="{DB5F1530-5EEF-404E-BDB1-67818C92BC81}"/>
    <cellStyle name="Output 2 2 2 2 4 6" xfId="15714" xr:uid="{9229BA56-EEC1-434A-9E42-03C183FD5BE0}"/>
    <cellStyle name="Output 2 2 2 2 4 7" xfId="17243" xr:uid="{BD658525-CCA9-4076-A33B-F9982E0F2158}"/>
    <cellStyle name="Output 2 2 2 2 4 8" xfId="18551" xr:uid="{EDC4C81E-F7FA-4486-9B1C-CB2329C4B874}"/>
    <cellStyle name="Output 2 2 2 2 4 9" xfId="19392" xr:uid="{7BA131E2-CFB0-4613-902E-E48E8794B635}"/>
    <cellStyle name="Output 2 2 2 2 5" xfId="6054" xr:uid="{00000000-0005-0000-0000-000094100000}"/>
    <cellStyle name="Output 2 2 2 2 6" xfId="7972" xr:uid="{F64390B1-5D77-46FE-B603-997545999872}"/>
    <cellStyle name="Output 2 2 2 2 7" xfId="14244" xr:uid="{A5D70A7F-63C2-4118-842F-65D58D2D776A}"/>
    <cellStyle name="Output 2 2 2 2 8" xfId="8526" xr:uid="{D9E1F77D-ABC6-4032-B8D4-1FFB8FD7D5F5}"/>
    <cellStyle name="Output 2 2 2 2 9" xfId="15409" xr:uid="{59849F1C-F92C-40E0-91C9-A11B7F0F7F6F}"/>
    <cellStyle name="Output 2 2 2 3" xfId="3683" xr:uid="{00000000-0005-0000-0000-00009C100000}"/>
    <cellStyle name="Output 2 2 2 3 10" xfId="19522" xr:uid="{F0152C45-F807-4DCE-86EB-D90AC09EF7C0}"/>
    <cellStyle name="Output 2 2 2 3 2" xfId="4276" xr:uid="{00000000-0005-0000-0000-00009D100000}"/>
    <cellStyle name="Output 2 2 2 3 2 2" xfId="5833" xr:uid="{00000000-0005-0000-0000-00009E100000}"/>
    <cellStyle name="Output 2 2 2 3 2 2 2" xfId="7618" xr:uid="{00000000-0005-0000-0000-00009E100000}"/>
    <cellStyle name="Output 2 2 2 3 2 2 3" xfId="11968" xr:uid="{950BEB08-173E-4599-BB35-B89DC1393E1C}"/>
    <cellStyle name="Output 2 2 2 3 2 2 4" xfId="13372" xr:uid="{69AFE5ED-2FEF-449C-ADAD-2DDA532ABA41}"/>
    <cellStyle name="Output 2 2 2 3 2 2 5" xfId="8598" xr:uid="{8A5D60B3-2918-48E9-B8A7-261D524C39DC}"/>
    <cellStyle name="Output 2 2 2 3 2 2 6" xfId="16386" xr:uid="{F2DFE995-035D-4BA0-BA88-36214C1AEC5F}"/>
    <cellStyle name="Output 2 2 2 3 2 2 7" xfId="17915" xr:uid="{C4C5CDCE-1F82-44D4-9DDB-1D34E46A8BA0}"/>
    <cellStyle name="Output 2 2 2 3 2 2 8" xfId="19223" xr:uid="{BCC29C72-3196-4073-86EA-6E831065052E}"/>
    <cellStyle name="Output 2 2 2 3 2 2 9" xfId="18228" xr:uid="{A5DFFB3D-86D0-4A69-BC69-DF4A646B809A}"/>
    <cellStyle name="Output 2 2 2 3 2 3" xfId="6721" xr:uid="{00000000-0005-0000-0000-00009D100000}"/>
    <cellStyle name="Output 2 2 2 3 2 4" xfId="9327" xr:uid="{EAB82AED-7843-45CD-9189-C76B09ACA282}"/>
    <cellStyle name="Output 2 2 2 3 2 5" xfId="12338" xr:uid="{F5D36E06-1037-498D-BBF7-0092B71DF5F0}"/>
    <cellStyle name="Output 2 2 2 3 2 6" xfId="15059" xr:uid="{D44408E8-FF3A-48BA-8421-4FC98B6291B4}"/>
    <cellStyle name="Output 2 2 2 3 2 7" xfId="16596" xr:uid="{D76C30FE-03B1-4A21-A4EB-52F1B2208401}"/>
    <cellStyle name="Output 2 2 2 3 2 8" xfId="18115" xr:uid="{B079619F-8150-425A-BF6F-22701A075DB4}"/>
    <cellStyle name="Output 2 2 2 3 2 9" xfId="12061" xr:uid="{58954E3D-0F75-4321-95E0-CC06145B0F8F}"/>
    <cellStyle name="Output 2 2 2 3 3" xfId="5368" xr:uid="{00000000-0005-0000-0000-00009F100000}"/>
    <cellStyle name="Output 2 2 2 3 3 2" xfId="7153" xr:uid="{00000000-0005-0000-0000-00009F100000}"/>
    <cellStyle name="Output 2 2 2 3 3 3" xfId="11503" xr:uid="{7F027C9A-A100-4847-AD25-9D2C053AD4EF}"/>
    <cellStyle name="Output 2 2 2 3 3 4" xfId="12907" xr:uid="{2AC1FD54-6800-463B-99E9-61BC67B7D540}"/>
    <cellStyle name="Output 2 2 2 3 3 5" xfId="9035" xr:uid="{2435E29F-63D5-428E-BF52-6BA5899F107E}"/>
    <cellStyle name="Output 2 2 2 3 3 6" xfId="15921" xr:uid="{307BB959-6FDB-424D-B2A5-AEE32828916B}"/>
    <cellStyle name="Output 2 2 2 3 3 7" xfId="17450" xr:uid="{C61BDADF-330A-419B-B836-2BC6651E6243}"/>
    <cellStyle name="Output 2 2 2 3 3 8" xfId="18758" xr:uid="{11DC514A-69F6-4A05-8978-2CAAA6188018}"/>
    <cellStyle name="Output 2 2 2 3 3 9" xfId="19862" xr:uid="{F01CE0AF-107D-41BA-989E-28FC13E6BEFC}"/>
    <cellStyle name="Output 2 2 2 3 4" xfId="6260" xr:uid="{00000000-0005-0000-0000-00009C100000}"/>
    <cellStyle name="Output 2 2 2 3 5" xfId="10563" xr:uid="{A03640AB-E940-4C76-BFC0-5950FC2B88F9}"/>
    <cellStyle name="Output 2 2 2 3 6" xfId="8625" xr:uid="{D0AA7FBE-1824-4034-8300-6C05C30B411A}"/>
    <cellStyle name="Output 2 2 2 3 7" xfId="9908" xr:uid="{C0C90126-1DD2-4542-9E85-E4889B9B14F1}"/>
    <cellStyle name="Output 2 2 2 3 8" xfId="15222" xr:uid="{3EF2C40C-1F7D-4433-9182-323576E1087B}"/>
    <cellStyle name="Output 2 2 2 3 9" xfId="15211" xr:uid="{2AFE100E-30D5-4DEA-B1C3-596D09420E23}"/>
    <cellStyle name="Output 2 2 2 4" xfId="3911" xr:uid="{00000000-0005-0000-0000-0000A0100000}"/>
    <cellStyle name="Output 2 2 2 4 2" xfId="5547" xr:uid="{00000000-0005-0000-0000-0000A1100000}"/>
    <cellStyle name="Output 2 2 2 4 2 2" xfId="7332" xr:uid="{00000000-0005-0000-0000-0000A1100000}"/>
    <cellStyle name="Output 2 2 2 4 2 3" xfId="11682" xr:uid="{18B6AADD-600E-4E78-BF71-890CB178B510}"/>
    <cellStyle name="Output 2 2 2 4 2 4" xfId="13086" xr:uid="{609425BF-AB7E-4442-ACD4-AD20B740C56E}"/>
    <cellStyle name="Output 2 2 2 4 2 5" xfId="10428" xr:uid="{1CBFDD5A-7F8A-4AD5-9954-A0D2DD6996B0}"/>
    <cellStyle name="Output 2 2 2 4 2 6" xfId="16100" xr:uid="{4BB564CD-0949-4248-8067-4FE2FA8D8B62}"/>
    <cellStyle name="Output 2 2 2 4 2 7" xfId="17629" xr:uid="{2FF2FB74-25BE-4062-8754-8D101FB9536C}"/>
    <cellStyle name="Output 2 2 2 4 2 8" xfId="18937" xr:uid="{30DE1D16-4786-4F40-BF4D-85727E287160}"/>
    <cellStyle name="Output 2 2 2 4 2 9" xfId="19775" xr:uid="{60E4E498-1F55-4F64-893F-9DA6E20FEDBC}"/>
    <cellStyle name="Output 2 2 2 4 3" xfId="6439" xr:uid="{00000000-0005-0000-0000-0000A0100000}"/>
    <cellStyle name="Output 2 2 2 4 4" xfId="9794" xr:uid="{69321AE0-7F8C-402E-9802-6EB2781D8FC7}"/>
    <cellStyle name="Output 2 2 2 4 5" xfId="10496" xr:uid="{086E9DC4-37D5-404B-8160-B3887846E9EE}"/>
    <cellStyle name="Output 2 2 2 4 6" xfId="10824" xr:uid="{7F8A0C9D-D34B-4387-AD56-F54E3AE16278}"/>
    <cellStyle name="Output 2 2 2 4 7" xfId="12407" xr:uid="{A5C24AFC-A391-4A17-9F45-25BFB5643E8C}"/>
    <cellStyle name="Output 2 2 2 4 8" xfId="9410" xr:uid="{CBC1521F-E1C9-492A-A815-C5E2E3750B3D}"/>
    <cellStyle name="Output 2 2 2 4 9" xfId="16967" xr:uid="{6606ACE4-3DC1-4369-9499-810992BD42A1}"/>
    <cellStyle name="Output 2 2 2 5" xfId="5086" xr:uid="{00000000-0005-0000-0000-0000A2100000}"/>
    <cellStyle name="Output 2 2 2 5 2" xfId="6871" xr:uid="{00000000-0005-0000-0000-0000A2100000}"/>
    <cellStyle name="Output 2 2 2 5 3" xfId="11221" xr:uid="{79EF2B60-5C4D-4600-B0D2-88B0F840CB05}"/>
    <cellStyle name="Output 2 2 2 5 4" xfId="12625" xr:uid="{993C23AD-6167-4077-9161-1E0283A58E06}"/>
    <cellStyle name="Output 2 2 2 5 5" xfId="10479" xr:uid="{4CA848F0-CFFE-4E2A-AC8B-DDBE4EDF9F60}"/>
    <cellStyle name="Output 2 2 2 5 6" xfId="15639" xr:uid="{447A8798-1E8B-4D03-ABC6-D27953471A22}"/>
    <cellStyle name="Output 2 2 2 5 7" xfId="17168" xr:uid="{014E899B-49C6-4DDB-BC20-06CD6101FD7A}"/>
    <cellStyle name="Output 2 2 2 5 8" xfId="18476" xr:uid="{C11F503A-5D27-4135-A4EE-5628D7A50ECA}"/>
    <cellStyle name="Output 2 2 2 5 9" xfId="8922" xr:uid="{339EBD2C-F8B1-4602-9BDA-DD2485AE445A}"/>
    <cellStyle name="Output 2 2 2 6" xfId="5979" xr:uid="{00000000-0005-0000-0000-000093100000}"/>
    <cellStyle name="Output 2 2 2 7" xfId="8050" xr:uid="{5C0A450C-1E70-438D-8C8E-88A3541518AD}"/>
    <cellStyle name="Output 2 2 2 8" xfId="8498" xr:uid="{D05C159A-9D8D-4912-AFDA-2C75EF18E52C}"/>
    <cellStyle name="Output 2 2 2 9" xfId="9044" xr:uid="{80EE0F6B-809B-4CBB-8CF2-D9094184B202}"/>
    <cellStyle name="Output 2 2 20" xfId="19293" xr:uid="{F841AB18-02A7-400D-A617-F123A6B556F5}"/>
    <cellStyle name="Output 2 2 3" xfId="3310" xr:uid="{00000000-0005-0000-0000-0000A3100000}"/>
    <cellStyle name="Output 2 2 3 10" xfId="15290" xr:uid="{1DD702B0-0BD6-4FFE-A773-AA55EAD0ABE5}"/>
    <cellStyle name="Output 2 2 3 11" xfId="16996" xr:uid="{023BACD2-8EC5-4F4D-A0E5-32053ACF1667}"/>
    <cellStyle name="Output 2 2 3 12" xfId="19635" xr:uid="{5066D1E5-8F04-4453-A388-C6AE3776041C}"/>
    <cellStyle name="Output 2 2 3 2" xfId="3399" xr:uid="{00000000-0005-0000-0000-0000A4100000}"/>
    <cellStyle name="Output 2 2 3 2 10" xfId="16905" xr:uid="{65CBD791-AF9D-45A8-B6EF-588A74F78E35}"/>
    <cellStyle name="Output 2 2 3 2 11" xfId="19469" xr:uid="{B4122CDF-0648-4DFF-8D56-D38290467A9A}"/>
    <cellStyle name="Output 2 2 3 2 2" xfId="3686" xr:uid="{00000000-0005-0000-0000-0000A5100000}"/>
    <cellStyle name="Output 2 2 3 2 2 10" xfId="8824" xr:uid="{29E53B56-B2EE-4640-B637-26F58ACA0C49}"/>
    <cellStyle name="Output 2 2 3 2 2 2" xfId="4279" xr:uid="{00000000-0005-0000-0000-0000A6100000}"/>
    <cellStyle name="Output 2 2 3 2 2 2 2" xfId="5836" xr:uid="{00000000-0005-0000-0000-0000A7100000}"/>
    <cellStyle name="Output 2 2 3 2 2 2 2 2" xfId="7621" xr:uid="{00000000-0005-0000-0000-0000A7100000}"/>
    <cellStyle name="Output 2 2 3 2 2 2 2 3" xfId="11971" xr:uid="{9CA2298E-D77E-4E23-AB30-F399B0A50247}"/>
    <cellStyle name="Output 2 2 3 2 2 2 2 4" xfId="13375" xr:uid="{9296C720-EBDE-40F4-AE11-99C8BA9C0774}"/>
    <cellStyle name="Output 2 2 3 2 2 2 2 5" xfId="14773" xr:uid="{4E17C01B-7EF1-446E-908C-87A1AD0140F0}"/>
    <cellStyle name="Output 2 2 3 2 2 2 2 6" xfId="16389" xr:uid="{DBDFC5A6-D307-49C6-85D9-CE3BDD2C9551}"/>
    <cellStyle name="Output 2 2 3 2 2 2 2 7" xfId="17918" xr:uid="{A56AA9DE-FF53-4770-9D7C-08D57667485B}"/>
    <cellStyle name="Output 2 2 3 2 2 2 2 8" xfId="19226" xr:uid="{3BD0BB50-F157-418B-A694-BA19F3BEF805}"/>
    <cellStyle name="Output 2 2 3 2 2 2 2 9" xfId="14233" xr:uid="{504067DC-BCDE-48FF-A82B-C60E7A0661B8}"/>
    <cellStyle name="Output 2 2 3 2 2 2 3" xfId="6724" xr:uid="{00000000-0005-0000-0000-0000A6100000}"/>
    <cellStyle name="Output 2 2 3 2 2 2 4" xfId="7675" xr:uid="{92EE64C1-71D3-48CD-AE8A-4C31DB7596C9}"/>
    <cellStyle name="Output 2 2 3 2 2 2 5" xfId="8212" xr:uid="{AC7D5E97-3EAF-40BD-9472-BC562B9B07FE}"/>
    <cellStyle name="Output 2 2 3 2 2 2 6" xfId="15062" xr:uid="{3B00BBD6-D6CD-4596-B30C-2229EA46FFBB}"/>
    <cellStyle name="Output 2 2 3 2 2 2 7" xfId="16599" xr:uid="{33D3AA3B-7615-4934-8F79-620D751A8438}"/>
    <cellStyle name="Output 2 2 3 2 2 2 8" xfId="18118" xr:uid="{667D0445-F6E7-4FFF-AED3-B82B417D8833}"/>
    <cellStyle name="Output 2 2 3 2 2 2 9" xfId="16781" xr:uid="{AE2032DF-044D-4CD8-9A30-DAD29CB5B179}"/>
    <cellStyle name="Output 2 2 3 2 2 3" xfId="5371" xr:uid="{00000000-0005-0000-0000-0000A8100000}"/>
    <cellStyle name="Output 2 2 3 2 2 3 2" xfId="7156" xr:uid="{00000000-0005-0000-0000-0000A8100000}"/>
    <cellStyle name="Output 2 2 3 2 2 3 3" xfId="11506" xr:uid="{4F611EA6-D66F-4DBF-B91B-BD37D0958249}"/>
    <cellStyle name="Output 2 2 3 2 2 3 4" xfId="12910" xr:uid="{D3526900-A3A5-4D98-AC49-69CB12D68492}"/>
    <cellStyle name="Output 2 2 3 2 2 3 5" xfId="14713" xr:uid="{9E941E21-1611-4717-87DF-5B238B29CBB1}"/>
    <cellStyle name="Output 2 2 3 2 2 3 6" xfId="15924" xr:uid="{3C19791C-39AA-49F2-B928-8582B2D643A9}"/>
    <cellStyle name="Output 2 2 3 2 2 3 7" xfId="17453" xr:uid="{7977698D-1C0A-4E2F-B5E2-2F365FE5D3B0}"/>
    <cellStyle name="Output 2 2 3 2 2 3 8" xfId="18761" xr:uid="{5BBE30ED-26BC-423A-858C-D010E8B9864B}"/>
    <cellStyle name="Output 2 2 3 2 2 3 9" xfId="8991" xr:uid="{609ACFD3-8210-4A8A-84A0-EF84A78153E0}"/>
    <cellStyle name="Output 2 2 3 2 2 4" xfId="6263" xr:uid="{00000000-0005-0000-0000-0000A5100000}"/>
    <cellStyle name="Output 2 2 3 2 2 5" xfId="10683" xr:uid="{E61D27F1-2D37-4634-A389-2755D9B5F54B}"/>
    <cellStyle name="Output 2 2 3 2 2 6" xfId="8346" xr:uid="{157A4EB8-4B3C-4C9C-9B2E-3BEA72BC15A1}"/>
    <cellStyle name="Output 2 2 3 2 2 7" xfId="8604" xr:uid="{83E54893-B130-425A-8513-3272B5F0E485}"/>
    <cellStyle name="Output 2 2 3 2 2 8" xfId="10863" xr:uid="{5CB88F21-AEEC-4620-BA99-9CD188C37075}"/>
    <cellStyle name="Output 2 2 3 2 2 9" xfId="16673" xr:uid="{430C7B79-CD5B-428E-9D4A-F042661B8955}"/>
    <cellStyle name="Output 2 2 3 2 3" xfId="4004" xr:uid="{00000000-0005-0000-0000-0000A9100000}"/>
    <cellStyle name="Output 2 2 3 2 3 2" xfId="5626" xr:uid="{00000000-0005-0000-0000-0000AA100000}"/>
    <cellStyle name="Output 2 2 3 2 3 2 2" xfId="7411" xr:uid="{00000000-0005-0000-0000-0000AA100000}"/>
    <cellStyle name="Output 2 2 3 2 3 2 3" xfId="11761" xr:uid="{FA95709B-AA34-4E10-9E9A-EC82E5EE1EC1}"/>
    <cellStyle name="Output 2 2 3 2 3 2 4" xfId="13165" xr:uid="{B58A6F87-9C15-4B50-B188-F1568B875CC1}"/>
    <cellStyle name="Output 2 2 3 2 3 2 5" xfId="8384" xr:uid="{F272D9F3-E42C-4F78-B3AB-DDB314C931DC}"/>
    <cellStyle name="Output 2 2 3 2 3 2 6" xfId="16179" xr:uid="{A1C78A3F-9F8E-4BC7-AD5D-BF4DBEDC7B07}"/>
    <cellStyle name="Output 2 2 3 2 3 2 7" xfId="17708" xr:uid="{D5935997-47F5-4165-94AA-4986AEEA2948}"/>
    <cellStyle name="Output 2 2 3 2 3 2 8" xfId="19016" xr:uid="{02F896B5-4117-4AE4-9F47-E8E18A52FD3A}"/>
    <cellStyle name="Output 2 2 3 2 3 2 9" xfId="9181" xr:uid="{580F2DFE-5B2B-4BEF-8FC9-1E7EFBC84013}"/>
    <cellStyle name="Output 2 2 3 2 3 3" xfId="6516" xr:uid="{00000000-0005-0000-0000-0000A9100000}"/>
    <cellStyle name="Output 2 2 3 2 3 4" xfId="10608" xr:uid="{0ADFAEEE-9136-497F-9B83-CE13E1CA2673}"/>
    <cellStyle name="Output 2 2 3 2 3 5" xfId="9640" xr:uid="{1D257654-F4BB-49C7-ACC7-AFC2A00FB7D5}"/>
    <cellStyle name="Output 2 2 3 2 3 6" xfId="10578" xr:uid="{B7C58DAD-C5DD-4F94-990B-478E7D850863}"/>
    <cellStyle name="Output 2 2 3 2 3 7" xfId="14843" xr:uid="{AE5287F3-FBDB-41B8-B774-CF8AF7945120}"/>
    <cellStyle name="Output 2 2 3 2 3 8" xfId="10853" xr:uid="{D3CC851F-7D17-4737-BA25-0B5661338F2E}"/>
    <cellStyle name="Output 2 2 3 2 3 9" xfId="19541" xr:uid="{C28045E5-6310-4284-A4FB-E764A41B25C8}"/>
    <cellStyle name="Output 2 2 3 2 4" xfId="5162" xr:uid="{00000000-0005-0000-0000-0000AB100000}"/>
    <cellStyle name="Output 2 2 3 2 4 2" xfId="6947" xr:uid="{00000000-0005-0000-0000-0000AB100000}"/>
    <cellStyle name="Output 2 2 3 2 4 3" xfId="11297" xr:uid="{A44D8737-A68D-45AE-9AB2-7C088B01E0E8}"/>
    <cellStyle name="Output 2 2 3 2 4 4" xfId="12701" xr:uid="{FA020825-94AC-49E4-A7A1-01CE250AD37D}"/>
    <cellStyle name="Output 2 2 3 2 4 5" xfId="12059" xr:uid="{EC4AEEE0-3D85-4877-8F7D-BA93CD84CF45}"/>
    <cellStyle name="Output 2 2 3 2 4 6" xfId="15715" xr:uid="{21C243C2-6698-4092-A6CF-2E0E7743C4B2}"/>
    <cellStyle name="Output 2 2 3 2 4 7" xfId="17244" xr:uid="{0ECDC359-1484-43E4-ACB6-2A341D41AE51}"/>
    <cellStyle name="Output 2 2 3 2 4 8" xfId="18552" xr:uid="{618F1B2F-70CE-4230-A7C6-DFB4A4AFD1F9}"/>
    <cellStyle name="Output 2 2 3 2 4 9" xfId="19526" xr:uid="{987E419A-8D7B-4E98-8572-9888E4978E5E}"/>
    <cellStyle name="Output 2 2 3 2 5" xfId="6055" xr:uid="{00000000-0005-0000-0000-0000A4100000}"/>
    <cellStyle name="Output 2 2 3 2 6" xfId="7971" xr:uid="{32B47A1D-2125-4650-BE13-1071C0037F83}"/>
    <cellStyle name="Output 2 2 3 2 7" xfId="14510" xr:uid="{8CE20FA9-6878-456C-8FEA-E8FEB976CA89}"/>
    <cellStyle name="Output 2 2 3 2 8" xfId="14135" xr:uid="{6FFA4915-A670-41FC-A4B0-62C60C043C47}"/>
    <cellStyle name="Output 2 2 3 2 9" xfId="15262" xr:uid="{4B4AC4B1-118B-48A3-B952-CFAB46FD8FA7}"/>
    <cellStyle name="Output 2 2 3 3" xfId="3685" xr:uid="{00000000-0005-0000-0000-0000AC100000}"/>
    <cellStyle name="Output 2 2 3 3 10" xfId="18321" xr:uid="{48D17D71-6E72-4A23-ACF0-96EE7EB89847}"/>
    <cellStyle name="Output 2 2 3 3 2" xfId="4278" xr:uid="{00000000-0005-0000-0000-0000AD100000}"/>
    <cellStyle name="Output 2 2 3 3 2 2" xfId="5835" xr:uid="{00000000-0005-0000-0000-0000AE100000}"/>
    <cellStyle name="Output 2 2 3 3 2 2 2" xfId="7620" xr:uid="{00000000-0005-0000-0000-0000AE100000}"/>
    <cellStyle name="Output 2 2 3 3 2 2 3" xfId="11970" xr:uid="{88263E86-024F-4DA9-8E2A-7E8F43ECF4DE}"/>
    <cellStyle name="Output 2 2 3 3 2 2 4" xfId="13374" xr:uid="{301B09F1-3F92-4AE9-9490-D47D391D9FA7}"/>
    <cellStyle name="Output 2 2 3 3 2 2 5" xfId="13462" xr:uid="{38E472B3-7518-4696-A7FA-C859195CD30A}"/>
    <cellStyle name="Output 2 2 3 3 2 2 6" xfId="16388" xr:uid="{5F9AC3A3-BEFA-4E9D-9703-ACE8C275E261}"/>
    <cellStyle name="Output 2 2 3 3 2 2 7" xfId="17917" xr:uid="{D76E50B1-7DB6-494A-9B6B-17295E2A7F4B}"/>
    <cellStyle name="Output 2 2 3 3 2 2 8" xfId="19225" xr:uid="{CDA8CB80-DEA2-4FFD-B57F-D282B5BA35F6}"/>
    <cellStyle name="Output 2 2 3 3 2 2 9" xfId="12327" xr:uid="{ADA5181D-343B-49FB-AC5E-3773F36C413E}"/>
    <cellStyle name="Output 2 2 3 3 2 3" xfId="6723" xr:uid="{00000000-0005-0000-0000-0000AD100000}"/>
    <cellStyle name="Output 2 2 3 3 2 4" xfId="7676" xr:uid="{85143CD3-BA9E-4DC2-9D03-56838F6E2C5D}"/>
    <cellStyle name="Output 2 2 3 3 2 5" xfId="8516" xr:uid="{9DF55138-9178-4452-9884-988862A2C547}"/>
    <cellStyle name="Output 2 2 3 3 2 6" xfId="15061" xr:uid="{E22F952B-23BE-46C2-B55C-28A7850C1B34}"/>
    <cellStyle name="Output 2 2 3 3 2 7" xfId="16598" xr:uid="{960C6342-7628-4451-AEB0-4148B4C1EA7F}"/>
    <cellStyle name="Output 2 2 3 3 2 8" xfId="18117" xr:uid="{D2C665C4-026D-441F-9107-14A1649F693E}"/>
    <cellStyle name="Output 2 2 3 3 2 9" xfId="18259" xr:uid="{3CFC6E83-71BA-42D1-BE81-8534387F8E57}"/>
    <cellStyle name="Output 2 2 3 3 3" xfId="5370" xr:uid="{00000000-0005-0000-0000-0000AF100000}"/>
    <cellStyle name="Output 2 2 3 3 3 2" xfId="7155" xr:uid="{00000000-0005-0000-0000-0000AF100000}"/>
    <cellStyle name="Output 2 2 3 3 3 3" xfId="11505" xr:uid="{C715FF6E-F15D-4B3A-9323-D75EE43CBA37}"/>
    <cellStyle name="Output 2 2 3 3 3 4" xfId="12909" xr:uid="{11AF58BC-BC21-438A-830D-044195613D38}"/>
    <cellStyle name="Output 2 2 3 3 3 5" xfId="8341" xr:uid="{87A85213-536B-4862-9E40-DE62328DFD0D}"/>
    <cellStyle name="Output 2 2 3 3 3 6" xfId="15923" xr:uid="{10A1AA74-849E-4CBA-A0A3-E07C5E32E562}"/>
    <cellStyle name="Output 2 2 3 3 3 7" xfId="17452" xr:uid="{9D795403-A070-423A-A168-138C2944B5C5}"/>
    <cellStyle name="Output 2 2 3 3 3 8" xfId="18760" xr:uid="{0ECEDCA2-498A-4AF4-BAC1-044A9A94248E}"/>
    <cellStyle name="Output 2 2 3 3 3 9" xfId="14502" xr:uid="{48B41B83-BF5E-451D-91E6-F9487E32C2F0}"/>
    <cellStyle name="Output 2 2 3 3 4" xfId="6262" xr:uid="{00000000-0005-0000-0000-0000AC100000}"/>
    <cellStyle name="Output 2 2 3 3 5" xfId="10881" xr:uid="{8F783D50-1F02-4B5B-8EFC-BC8844AAA223}"/>
    <cellStyle name="Output 2 2 3 3 6" xfId="8287" xr:uid="{787A5321-DFD3-4A70-9750-8C334B078C6D}"/>
    <cellStyle name="Output 2 2 3 3 7" xfId="10597" xr:uid="{E9572FF9-4721-4BEC-8E75-FF273E073D16}"/>
    <cellStyle name="Output 2 2 3 3 8" xfId="10672" xr:uid="{3AFFEB13-3208-450C-A158-929DCB657EBA}"/>
    <cellStyle name="Output 2 2 3 3 9" xfId="16812" xr:uid="{1C0EC159-55A8-4B47-9ACE-53172E2E1578}"/>
    <cellStyle name="Output 2 2 3 4" xfId="3912" xr:uid="{00000000-0005-0000-0000-0000B0100000}"/>
    <cellStyle name="Output 2 2 3 4 2" xfId="5548" xr:uid="{00000000-0005-0000-0000-0000B1100000}"/>
    <cellStyle name="Output 2 2 3 4 2 2" xfId="7333" xr:uid="{00000000-0005-0000-0000-0000B1100000}"/>
    <cellStyle name="Output 2 2 3 4 2 3" xfId="11683" xr:uid="{DA27F028-3CA3-463E-9D7A-B1CEDEFA2BB5}"/>
    <cellStyle name="Output 2 2 3 4 2 4" xfId="13087" xr:uid="{37DAF07F-C3F1-4D29-A09F-95A824CCAA1F}"/>
    <cellStyle name="Output 2 2 3 4 2 5" xfId="13627" xr:uid="{9267A373-AE59-419D-BBFC-7D34DBFF39ED}"/>
    <cellStyle name="Output 2 2 3 4 2 6" xfId="16101" xr:uid="{1DC88B04-0266-45B5-93FB-5C52CE4377E5}"/>
    <cellStyle name="Output 2 2 3 4 2 7" xfId="17630" xr:uid="{8F855CAF-5D71-411A-9F07-3F153B6041E6}"/>
    <cellStyle name="Output 2 2 3 4 2 8" xfId="18938" xr:uid="{ECF61645-9A80-4A71-B2D5-B674B9908C53}"/>
    <cellStyle name="Output 2 2 3 4 2 9" xfId="19670" xr:uid="{A729AB9D-263E-4B79-B70F-1678FEBD2416}"/>
    <cellStyle name="Output 2 2 3 4 3" xfId="6440" xr:uid="{00000000-0005-0000-0000-0000B0100000}"/>
    <cellStyle name="Output 2 2 3 4 4" xfId="10938" xr:uid="{CB665DCF-CB8C-4CB1-B521-BCC66F64A9DE}"/>
    <cellStyle name="Output 2 2 3 4 5" xfId="8480" xr:uid="{B5A96012-C391-42AA-86F7-A0716DB1BAF7}"/>
    <cellStyle name="Output 2 2 3 4 6" xfId="8248" xr:uid="{1B98805F-4DB6-4E45-9182-CDA47CE6B8F6}"/>
    <cellStyle name="Output 2 2 3 4 7" xfId="8377" xr:uid="{AD51C92B-5C7C-4308-9132-1F5AC517EB08}"/>
    <cellStyle name="Output 2 2 3 4 8" xfId="8419" xr:uid="{58C952FF-17E5-4A12-88B0-9F24D06C441E}"/>
    <cellStyle name="Output 2 2 3 4 9" xfId="15444" xr:uid="{8D70FEA9-CE8D-4803-BC95-2026E6DC0417}"/>
    <cellStyle name="Output 2 2 3 5" xfId="5087" xr:uid="{00000000-0005-0000-0000-0000B2100000}"/>
    <cellStyle name="Output 2 2 3 5 2" xfId="6872" xr:uid="{00000000-0005-0000-0000-0000B2100000}"/>
    <cellStyle name="Output 2 2 3 5 3" xfId="11222" xr:uid="{A87BE451-C5FB-44B4-A15D-AE14BF2BFAA8}"/>
    <cellStyle name="Output 2 2 3 5 4" xfId="12626" xr:uid="{467FCFD6-A412-4004-BFB2-ABB3A4DB7095}"/>
    <cellStyle name="Output 2 2 3 5 5" xfId="14039" xr:uid="{69653EE1-4E8E-47C2-A9EB-A030C2657957}"/>
    <cellStyle name="Output 2 2 3 5 6" xfId="15640" xr:uid="{7F1E924F-D2FE-4CDF-8A5F-D46F0383E068}"/>
    <cellStyle name="Output 2 2 3 5 7" xfId="17169" xr:uid="{627DEDE6-CB0F-459A-9E97-2A99F5E16C54}"/>
    <cellStyle name="Output 2 2 3 5 8" xfId="18477" xr:uid="{02564F00-B0A6-42B3-AFD9-472A01E11515}"/>
    <cellStyle name="Output 2 2 3 5 9" xfId="12476" xr:uid="{9E3BA78A-E981-47B9-B8DE-5A0C7AE85761}"/>
    <cellStyle name="Output 2 2 3 6" xfId="5980" xr:uid="{00000000-0005-0000-0000-0000A3100000}"/>
    <cellStyle name="Output 2 2 3 7" xfId="8049" xr:uid="{F75B46F8-256A-4D02-9826-46F82A347949}"/>
    <cellStyle name="Output 2 2 3 8" xfId="10571" xr:uid="{F40298AC-ECB6-4A73-8A1A-8F41063B82F1}"/>
    <cellStyle name="Output 2 2 3 9" xfId="14700" xr:uid="{E95F37E5-C860-4DEC-BBDB-7EBD1152C1EC}"/>
    <cellStyle name="Output 2 2 4" xfId="3397" xr:uid="{00000000-0005-0000-0000-0000B3100000}"/>
    <cellStyle name="Output 2 2 4 10" xfId="16681" xr:uid="{3ADCDDB9-9781-4E1A-A063-D8A736ADDFFB}"/>
    <cellStyle name="Output 2 2 4 11" xfId="19306" xr:uid="{E5A080E9-1D95-417E-A83C-1F5B29EA2565}"/>
    <cellStyle name="Output 2 2 4 2" xfId="3687" xr:uid="{00000000-0005-0000-0000-0000B4100000}"/>
    <cellStyle name="Output 2 2 4 2 10" xfId="15388" xr:uid="{C5B89DB9-042F-449E-A299-6DBFC2791A00}"/>
    <cellStyle name="Output 2 2 4 2 2" xfId="4280" xr:uid="{00000000-0005-0000-0000-0000B5100000}"/>
    <cellStyle name="Output 2 2 4 2 2 2" xfId="5837" xr:uid="{00000000-0005-0000-0000-0000B6100000}"/>
    <cellStyle name="Output 2 2 4 2 2 2 2" xfId="7622" xr:uid="{00000000-0005-0000-0000-0000B6100000}"/>
    <cellStyle name="Output 2 2 4 2 2 2 3" xfId="11972" xr:uid="{D57C942A-E328-4786-B7AE-7F780F9B62A9}"/>
    <cellStyle name="Output 2 2 4 2 2 2 4" xfId="13376" xr:uid="{28F9A297-93F0-4C07-B7C8-04C4F9DFD16E}"/>
    <cellStyle name="Output 2 2 4 2 2 2 5" xfId="13501" xr:uid="{D215DF08-E5D5-4A95-B178-A27287D2B79E}"/>
    <cellStyle name="Output 2 2 4 2 2 2 6" xfId="16390" xr:uid="{1F26E61E-596C-4621-AD67-306AFEF38816}"/>
    <cellStyle name="Output 2 2 4 2 2 2 7" xfId="17919" xr:uid="{C2CF979D-DD7C-47EA-8B98-6CD6C5856A4B}"/>
    <cellStyle name="Output 2 2 4 2 2 2 8" xfId="19227" xr:uid="{BD776AF7-E07A-4151-A886-AB7EF41D2672}"/>
    <cellStyle name="Output 2 2 4 2 2 2 9" xfId="8895" xr:uid="{C434E6B1-9229-4D6C-BC04-CEFEEB1B4249}"/>
    <cellStyle name="Output 2 2 4 2 2 3" xfId="6725" xr:uid="{00000000-0005-0000-0000-0000B5100000}"/>
    <cellStyle name="Output 2 2 4 2 2 4" xfId="7674" xr:uid="{BEB51FCB-CA49-4A86-B47C-3AF8BC34E8C7}"/>
    <cellStyle name="Output 2 2 4 2 2 5" xfId="14231" xr:uid="{238B8F74-71BE-422F-8131-68C6F139BCE3}"/>
    <cellStyle name="Output 2 2 4 2 2 6" xfId="15063" xr:uid="{01F3F148-8467-4A08-9BDA-78F31FC60F78}"/>
    <cellStyle name="Output 2 2 4 2 2 7" xfId="16600" xr:uid="{C27E367A-1F42-4EE8-B9DC-402980414AD4}"/>
    <cellStyle name="Output 2 2 4 2 2 8" xfId="18119" xr:uid="{05978475-23A5-4C32-999B-48DBF9A9AB2A}"/>
    <cellStyle name="Output 2 2 4 2 2 9" xfId="19860" xr:uid="{4EAEE6FE-1388-4541-8C82-825FF47F7147}"/>
    <cellStyle name="Output 2 2 4 2 3" xfId="5372" xr:uid="{00000000-0005-0000-0000-0000B7100000}"/>
    <cellStyle name="Output 2 2 4 2 3 2" xfId="7157" xr:uid="{00000000-0005-0000-0000-0000B7100000}"/>
    <cellStyle name="Output 2 2 4 2 3 3" xfId="11507" xr:uid="{24E7A432-5E93-4220-BCAB-07B516314142}"/>
    <cellStyle name="Output 2 2 4 2 3 4" xfId="12911" xr:uid="{AF0AF7D6-BF2C-4F0A-A00F-B142B0E86DA3}"/>
    <cellStyle name="Output 2 2 4 2 3 5" xfId="13986" xr:uid="{58353E6E-DFA7-48D1-ABC1-7232A7580C6E}"/>
    <cellStyle name="Output 2 2 4 2 3 6" xfId="15925" xr:uid="{2115C44E-64F0-4C4C-9B25-DFEA0E3BCDFC}"/>
    <cellStyle name="Output 2 2 4 2 3 7" xfId="17454" xr:uid="{A6400C81-2ACA-4CE5-999A-E5CD0353779E}"/>
    <cellStyle name="Output 2 2 4 2 3 8" xfId="18762" xr:uid="{D9D331A3-E8AF-4B8A-9F89-039392A6A050}"/>
    <cellStyle name="Output 2 2 4 2 3 9" xfId="19683" xr:uid="{E3CE852A-E23D-4694-97F4-BBA416EF5C66}"/>
    <cellStyle name="Output 2 2 4 2 4" xfId="6264" xr:uid="{00000000-0005-0000-0000-0000B4100000}"/>
    <cellStyle name="Output 2 2 4 2 5" xfId="10369" xr:uid="{1AADB2AB-4989-4C02-AB9F-1CB9F8C6917F}"/>
    <cellStyle name="Output 2 2 4 2 6" xfId="9664" xr:uid="{47857B22-306F-473F-83B0-592ADE4EC0C4}"/>
    <cellStyle name="Output 2 2 4 2 7" xfId="9852" xr:uid="{90008FA2-10AC-43F5-8F22-A4261433C7AC}"/>
    <cellStyle name="Output 2 2 4 2 8" xfId="15402" xr:uid="{0547ABC7-B810-4460-89ED-5359AC38BB97}"/>
    <cellStyle name="Output 2 2 4 2 9" xfId="17035" xr:uid="{653D6545-3D75-4C47-9D95-69F55ADF29C8}"/>
    <cellStyle name="Output 2 2 4 3" xfId="4002" xr:uid="{00000000-0005-0000-0000-0000B8100000}"/>
    <cellStyle name="Output 2 2 4 3 2" xfId="5624" xr:uid="{00000000-0005-0000-0000-0000B9100000}"/>
    <cellStyle name="Output 2 2 4 3 2 2" xfId="7409" xr:uid="{00000000-0005-0000-0000-0000B9100000}"/>
    <cellStyle name="Output 2 2 4 3 2 3" xfId="11759" xr:uid="{094850A6-23B2-479E-A3CB-E646BFD42E48}"/>
    <cellStyle name="Output 2 2 4 3 2 4" xfId="13163" xr:uid="{28C91D20-60F8-44C9-8CE6-173DD430F7EE}"/>
    <cellStyle name="Output 2 2 4 3 2 5" xfId="13850" xr:uid="{4CF4EBA7-FF07-4F0F-BAEF-81C0A3B4A93E}"/>
    <cellStyle name="Output 2 2 4 3 2 6" xfId="16177" xr:uid="{029B34FD-071D-4CAC-A90A-DBDB00C0E5E8}"/>
    <cellStyle name="Output 2 2 4 3 2 7" xfId="17706" xr:uid="{13E34104-BCEC-42FC-B0A2-DC93A911FEA5}"/>
    <cellStyle name="Output 2 2 4 3 2 8" xfId="19014" xr:uid="{67C44A05-1CFE-44EE-85E5-52E75F01D36F}"/>
    <cellStyle name="Output 2 2 4 3 2 9" xfId="8726" xr:uid="{32872D8E-FBC8-4F72-8AE6-FCD1F165CEA5}"/>
    <cellStyle name="Output 2 2 4 3 3" xfId="6514" xr:uid="{00000000-0005-0000-0000-0000B8100000}"/>
    <cellStyle name="Output 2 2 4 3 4" xfId="11003" xr:uid="{B9E27053-8F76-4350-B49F-07F675FEEC73}"/>
    <cellStyle name="Output 2 2 4 3 5" xfId="14411" xr:uid="{DCF2EE75-EA43-453A-9493-84DDE01A08E4}"/>
    <cellStyle name="Output 2 2 4 3 6" xfId="8389" xr:uid="{F64C9A56-D0C1-4A21-AF42-6014493C5629}"/>
    <cellStyle name="Output 2 2 4 3 7" xfId="11047" xr:uid="{080F02B9-6BD9-4522-8855-D2F4430C136A}"/>
    <cellStyle name="Output 2 2 4 3 8" xfId="13746" xr:uid="{2AD27BCB-AB37-4CB5-9A03-20DE3F3C1C9B}"/>
    <cellStyle name="Output 2 2 4 3 9" xfId="18287" xr:uid="{932D4200-86D7-491E-AC23-0BBD8BA31698}"/>
    <cellStyle name="Output 2 2 4 4" xfId="5160" xr:uid="{00000000-0005-0000-0000-0000BA100000}"/>
    <cellStyle name="Output 2 2 4 4 2" xfId="6945" xr:uid="{00000000-0005-0000-0000-0000BA100000}"/>
    <cellStyle name="Output 2 2 4 4 3" xfId="11295" xr:uid="{82080C7C-99EE-4842-BFC6-B90112954F3C}"/>
    <cellStyle name="Output 2 2 4 4 4" xfId="12699" xr:uid="{B0A30811-7347-4773-ADCC-57F394E45371}"/>
    <cellStyle name="Output 2 2 4 4 5" xfId="14662" xr:uid="{3DB79922-B481-4B0F-BC39-C0EA5F425968}"/>
    <cellStyle name="Output 2 2 4 4 6" xfId="15713" xr:uid="{5A77589F-0306-4271-81FE-FCDDF5A93396}"/>
    <cellStyle name="Output 2 2 4 4 7" xfId="17242" xr:uid="{ECA082A5-60CD-40E3-B339-4E22C65A9F15}"/>
    <cellStyle name="Output 2 2 4 4 8" xfId="18550" xr:uid="{455D6EA1-CCA3-496E-AE38-D709F30919C8}"/>
    <cellStyle name="Output 2 2 4 4 9" xfId="18160" xr:uid="{B3FAFEBB-AE8F-4ABA-9E8C-7DF7EEEBFD89}"/>
    <cellStyle name="Output 2 2 4 5" xfId="6053" xr:uid="{00000000-0005-0000-0000-0000B3100000}"/>
    <cellStyle name="Output 2 2 4 6" xfId="7973" xr:uid="{DE60D99E-EF57-4F77-8C11-71DCDCBDD156}"/>
    <cellStyle name="Output 2 2 4 7" xfId="8654" xr:uid="{9CF766AF-D12A-4009-9645-0EEA1C523303}"/>
    <cellStyle name="Output 2 2 4 8" xfId="14525" xr:uid="{E7AE91B3-EFB1-4F87-886C-DD370BB2B437}"/>
    <cellStyle name="Output 2 2 4 9" xfId="10721" xr:uid="{6AA908E0-3148-4690-8D22-EFCFF54FB69E}"/>
    <cellStyle name="Output 2 2 5" xfId="3480" xr:uid="{00000000-0005-0000-0000-0000BB100000}"/>
    <cellStyle name="Output 2 2 5 10" xfId="19487" xr:uid="{565DAF87-8CDC-4382-8345-0A3DA15CC925}"/>
    <cellStyle name="Output 2 2 5 2" xfId="4081" xr:uid="{00000000-0005-0000-0000-0000BC100000}"/>
    <cellStyle name="Output 2 2 5 2 2" xfId="5680" xr:uid="{00000000-0005-0000-0000-0000BD100000}"/>
    <cellStyle name="Output 2 2 5 2 2 2" xfId="7465" xr:uid="{00000000-0005-0000-0000-0000BD100000}"/>
    <cellStyle name="Output 2 2 5 2 2 3" xfId="11815" xr:uid="{2E645D93-08BB-4BB1-A7FC-F7276267B02A}"/>
    <cellStyle name="Output 2 2 5 2 2 4" xfId="13219" xr:uid="{9A0EB845-4283-4156-979D-7ADC8B90833C}"/>
    <cellStyle name="Output 2 2 5 2 2 5" xfId="12255" xr:uid="{DBDBD07A-C381-42A2-AAD9-5ACD84099DA8}"/>
    <cellStyle name="Output 2 2 5 2 2 6" xfId="16233" xr:uid="{C05D1203-0C9C-4CCD-8E66-F61E4AC757DC}"/>
    <cellStyle name="Output 2 2 5 2 2 7" xfId="17762" xr:uid="{29C0A1E2-759C-436C-9581-5CCEF51AF70E}"/>
    <cellStyle name="Output 2 2 5 2 2 8" xfId="19070" xr:uid="{10754408-2296-49E7-92AC-43D24317F596}"/>
    <cellStyle name="Output 2 2 5 2 2 9" xfId="18279" xr:uid="{1AD19A1B-E124-4E5F-AE97-B61AA00A3C77}"/>
    <cellStyle name="Output 2 2 5 2 3" xfId="6569" xr:uid="{00000000-0005-0000-0000-0000BC100000}"/>
    <cellStyle name="Output 2 2 5 2 4" xfId="9344" xr:uid="{CDD74E5F-2C13-479D-844C-ED6D72716B6E}"/>
    <cellStyle name="Output 2 2 5 2 5" xfId="9065" xr:uid="{613A1F31-1E8B-4822-B665-E3E1E395C66E}"/>
    <cellStyle name="Output 2 2 5 2 6" xfId="13934" xr:uid="{3C18077B-31BE-40F6-8D0D-93FABCE491CF}"/>
    <cellStyle name="Output 2 2 5 2 7" xfId="13570" xr:uid="{EBF2AE58-5AC2-48F4-A0E5-80058F65412E}"/>
    <cellStyle name="Output 2 2 5 2 8" xfId="8803" xr:uid="{DE47F8EC-5A95-450E-AF5B-DD1839F5CC61}"/>
    <cellStyle name="Output 2 2 5 2 9" xfId="18216" xr:uid="{DC9F7AA6-CA51-4927-8791-D1C9259CF170}"/>
    <cellStyle name="Output 2 2 5 3" xfId="5215" xr:uid="{00000000-0005-0000-0000-0000BE100000}"/>
    <cellStyle name="Output 2 2 5 3 2" xfId="7000" xr:uid="{00000000-0005-0000-0000-0000BE100000}"/>
    <cellStyle name="Output 2 2 5 3 3" xfId="11350" xr:uid="{5F1C1C87-1913-441D-A10A-BAE8E0F0E6F9}"/>
    <cellStyle name="Output 2 2 5 3 4" xfId="12754" xr:uid="{8AA0B3E5-8DF2-4E3B-B46D-D5DD42E60443}"/>
    <cellStyle name="Output 2 2 5 3 5" xfId="10776" xr:uid="{3B2D9224-54A2-4D2F-B324-5A69579059FF}"/>
    <cellStyle name="Output 2 2 5 3 6" xfId="15768" xr:uid="{DEB5985C-5FCF-4B27-A6CE-E106225935EB}"/>
    <cellStyle name="Output 2 2 5 3 7" xfId="17297" xr:uid="{41DC365B-043E-49B9-B585-4FBF675A9C99}"/>
    <cellStyle name="Output 2 2 5 3 8" xfId="18605" xr:uid="{5B08526B-8050-489E-BDA6-550608DEF4BB}"/>
    <cellStyle name="Output 2 2 5 3 9" xfId="18191" xr:uid="{4EF55FDA-BF9B-4334-9B6F-9AB5C0540E80}"/>
    <cellStyle name="Output 2 2 5 4" xfId="6108" xr:uid="{00000000-0005-0000-0000-0000BB100000}"/>
    <cellStyle name="Output 2 2 5 5" xfId="9381" xr:uid="{D92DD3D9-E2A6-45A6-B561-484240BAE071}"/>
    <cellStyle name="Output 2 2 5 6" xfId="13423" xr:uid="{D5789580-434F-4B81-8295-AAF3F17552FA}"/>
    <cellStyle name="Output 2 2 5 7" xfId="13807" xr:uid="{C3BDC068-4889-4B1A-B9AC-EA74DF3D10E5}"/>
    <cellStyle name="Output 2 2 5 8" xfId="15227" xr:uid="{4B40017D-99D6-42F7-9871-0F6FBC72F048}"/>
    <cellStyle name="Output 2 2 5 9" xfId="15316" xr:uid="{9B6A5F24-84F0-4958-92CE-A80525CDB545}"/>
    <cellStyle name="Output 2 2 6" xfId="3490" xr:uid="{00000000-0005-0000-0000-0000BF100000}"/>
    <cellStyle name="Output 2 2 6 10" xfId="19733" xr:uid="{BA60AB4A-49B2-4ABB-994C-81FAC54638FA}"/>
    <cellStyle name="Output 2 2 6 2" xfId="4091" xr:uid="{00000000-0005-0000-0000-0000C0100000}"/>
    <cellStyle name="Output 2 2 6 2 2" xfId="5690" xr:uid="{00000000-0005-0000-0000-0000C1100000}"/>
    <cellStyle name="Output 2 2 6 2 2 2" xfId="7475" xr:uid="{00000000-0005-0000-0000-0000C1100000}"/>
    <cellStyle name="Output 2 2 6 2 2 3" xfId="11825" xr:uid="{36677CB0-06EB-4AB3-BA29-C01F7B1E9568}"/>
    <cellStyle name="Output 2 2 6 2 2 4" xfId="13229" xr:uid="{E4BB497F-1777-41C8-8492-8147DE681DCE}"/>
    <cellStyle name="Output 2 2 6 2 2 5" xfId="8680" xr:uid="{BE648B0D-C333-438F-B3EC-3490AA5FDD9A}"/>
    <cellStyle name="Output 2 2 6 2 2 6" xfId="16243" xr:uid="{E1BB0459-5172-454D-82C9-DFB4F41C9A10}"/>
    <cellStyle name="Output 2 2 6 2 2 7" xfId="17772" xr:uid="{2B07B041-EAED-498E-8243-4B7AE8024525}"/>
    <cellStyle name="Output 2 2 6 2 2 8" xfId="19080" xr:uid="{859A1B00-42EC-4BBB-BC9B-6E0C6A3C8641}"/>
    <cellStyle name="Output 2 2 6 2 2 9" xfId="18211" xr:uid="{204F9D96-C105-49CB-8124-EDDA10078C32}"/>
    <cellStyle name="Output 2 2 6 2 3" xfId="6579" xr:uid="{00000000-0005-0000-0000-0000C0100000}"/>
    <cellStyle name="Output 2 2 6 2 4" xfId="7847" xr:uid="{8A3FF8D2-4658-4C95-BC8E-CA2B8595905B}"/>
    <cellStyle name="Output 2 2 6 2 5" xfId="14821" xr:uid="{1736AFE8-DA04-41DD-AE81-EAA53DB0268D}"/>
    <cellStyle name="Output 2 2 6 2 6" xfId="12096" xr:uid="{78D9CFEE-0A52-4788-919D-814BF5664033}"/>
    <cellStyle name="Output 2 2 6 2 7" xfId="8655" xr:uid="{1B846E51-D4F0-4D37-9E52-2CA4C08EA8F7}"/>
    <cellStyle name="Output 2 2 6 2 8" xfId="13899" xr:uid="{492270F2-6520-4B1F-B931-76E79F2FF2AC}"/>
    <cellStyle name="Output 2 2 6 2 9" xfId="16669" xr:uid="{412C7A78-D4A7-4381-8B8F-1A146A0B5EE5}"/>
    <cellStyle name="Output 2 2 6 3" xfId="5225" xr:uid="{00000000-0005-0000-0000-0000C2100000}"/>
    <cellStyle name="Output 2 2 6 3 2" xfId="7010" xr:uid="{00000000-0005-0000-0000-0000C2100000}"/>
    <cellStyle name="Output 2 2 6 3 3" xfId="11360" xr:uid="{A5F7FB4E-9F16-4A4E-A77F-22CFB016AD58}"/>
    <cellStyle name="Output 2 2 6 3 4" xfId="12764" xr:uid="{538D9573-0CF2-4393-AE5F-EE1871B9A1E2}"/>
    <cellStyle name="Output 2 2 6 3 5" xfId="14292" xr:uid="{69DCCD43-B27E-43B4-A297-2176F011075B}"/>
    <cellStyle name="Output 2 2 6 3 6" xfId="15778" xr:uid="{07A8B07C-7209-4DA6-AB2F-45ED4B135EB3}"/>
    <cellStyle name="Output 2 2 6 3 7" xfId="17307" xr:uid="{1B66B2E2-4518-4C8C-AC74-A9AE9250A48E}"/>
    <cellStyle name="Output 2 2 6 3 8" xfId="18615" xr:uid="{BA2CBE90-6DB8-40C9-B98E-EFF3FDB7C409}"/>
    <cellStyle name="Output 2 2 6 3 9" xfId="16797" xr:uid="{D2B4A23F-A888-407F-AB05-90FEE0A95FCC}"/>
    <cellStyle name="Output 2 2 6 4" xfId="6118" xr:uid="{00000000-0005-0000-0000-0000BF100000}"/>
    <cellStyle name="Output 2 2 6 5" xfId="10080" xr:uid="{0F36D0B3-F5BA-4C23-A2DF-E2E82CBEF329}"/>
    <cellStyle name="Output 2 2 6 6" xfId="8300" xr:uid="{0146ED05-F01D-4F34-B8D4-4F7B23454F2A}"/>
    <cellStyle name="Output 2 2 6 7" xfId="12239" xr:uid="{6073FDCE-DB13-4256-81F1-25F9EAF545A8}"/>
    <cellStyle name="Output 2 2 6 8" xfId="9443" xr:uid="{6863A0A0-8DB8-4E11-B7D4-77DF815E5F97}"/>
    <cellStyle name="Output 2 2 6 9" xfId="16800" xr:uid="{5CB0A175-1D6B-4D21-ABC7-3494BEA70442}"/>
    <cellStyle name="Output 2 2 7" xfId="3498" xr:uid="{00000000-0005-0000-0000-0000C3100000}"/>
    <cellStyle name="Output 2 2 7 10" xfId="8878" xr:uid="{F8648D1D-4EE4-4096-8CC0-6F28C028C7C4}"/>
    <cellStyle name="Output 2 2 7 2" xfId="4099" xr:uid="{00000000-0005-0000-0000-0000C4100000}"/>
    <cellStyle name="Output 2 2 7 2 2" xfId="5698" xr:uid="{00000000-0005-0000-0000-0000C5100000}"/>
    <cellStyle name="Output 2 2 7 2 2 2" xfId="7483" xr:uid="{00000000-0005-0000-0000-0000C5100000}"/>
    <cellStyle name="Output 2 2 7 2 2 3" xfId="11833" xr:uid="{22849600-B707-4570-93E7-20C3BC7F36F3}"/>
    <cellStyle name="Output 2 2 7 2 2 4" xfId="13237" xr:uid="{2C6F2940-C21C-4B52-941E-669F8C28590E}"/>
    <cellStyle name="Output 2 2 7 2 2 5" xfId="12011" xr:uid="{8191B63F-BF54-46BF-863D-62E1729EB002}"/>
    <cellStyle name="Output 2 2 7 2 2 6" xfId="16251" xr:uid="{3EED405C-FB48-4751-8816-47091959046F}"/>
    <cellStyle name="Output 2 2 7 2 2 7" xfId="17780" xr:uid="{5259B76C-91D3-44BE-9828-D712F9FBFF5F}"/>
    <cellStyle name="Output 2 2 7 2 2 8" xfId="19088" xr:uid="{63B38794-DDB3-4750-AFFE-57B7BAEECD3E}"/>
    <cellStyle name="Output 2 2 7 2 2 9" xfId="19394" xr:uid="{4490DE44-6892-4449-807C-93031D4F41B9}"/>
    <cellStyle name="Output 2 2 7 2 3" xfId="6587" xr:uid="{00000000-0005-0000-0000-0000C4100000}"/>
    <cellStyle name="Output 2 2 7 2 4" xfId="7839" xr:uid="{1CDFB1C4-382C-46C2-9295-632D079D9E26}"/>
    <cellStyle name="Output 2 2 7 2 5" xfId="9223" xr:uid="{49C678A1-2AD7-4F2D-9BFB-D7EF326F07BF}"/>
    <cellStyle name="Output 2 2 7 2 6" xfId="14555" xr:uid="{616DB73F-7D78-4833-A03E-884A60D69ED9}"/>
    <cellStyle name="Output 2 2 7 2 7" xfId="14582" xr:uid="{5BC6014D-9698-45B1-A082-D8E597434CFA}"/>
    <cellStyle name="Output 2 2 7 2 8" xfId="17970" xr:uid="{296983F0-1AB7-4857-A7E9-31FB5B33D2F9}"/>
    <cellStyle name="Output 2 2 7 2 9" xfId="19788" xr:uid="{96EBBBB5-0677-4792-9269-1F74E5CFFC6C}"/>
    <cellStyle name="Output 2 2 7 3" xfId="5233" xr:uid="{00000000-0005-0000-0000-0000C6100000}"/>
    <cellStyle name="Output 2 2 7 3 2" xfId="7018" xr:uid="{00000000-0005-0000-0000-0000C6100000}"/>
    <cellStyle name="Output 2 2 7 3 3" xfId="11368" xr:uid="{21CA94B1-23C4-4330-80E7-96504EC6B791}"/>
    <cellStyle name="Output 2 2 7 3 4" xfId="12772" xr:uid="{0072949A-952A-4DCF-9D42-198F341EFE53}"/>
    <cellStyle name="Output 2 2 7 3 5" xfId="8371" xr:uid="{FA63C965-CE32-49B6-B68B-60FDF108036B}"/>
    <cellStyle name="Output 2 2 7 3 6" xfId="15786" xr:uid="{F2911C87-DA78-4C17-9DFE-6974F341AEDF}"/>
    <cellStyle name="Output 2 2 7 3 7" xfId="17315" xr:uid="{A3ADEA28-FDE1-44F2-BA13-EF723CF4B049}"/>
    <cellStyle name="Output 2 2 7 3 8" xfId="18623" xr:uid="{32BDD1E3-6903-4602-8637-BAC4B5314E45}"/>
    <cellStyle name="Output 2 2 7 3 9" xfId="15259" xr:uid="{B06625E0-17F7-431A-9699-EC1F02CF5D22}"/>
    <cellStyle name="Output 2 2 7 4" xfId="6126" xr:uid="{00000000-0005-0000-0000-0000C3100000}"/>
    <cellStyle name="Output 2 2 7 5" xfId="11086" xr:uid="{239F76AD-87FB-415F-870A-9B23A2B3C79F}"/>
    <cellStyle name="Output 2 2 7 6" xfId="14412" xr:uid="{3C1F044F-023F-4642-B76F-02DF6775D03E}"/>
    <cellStyle name="Output 2 2 7 7" xfId="14108" xr:uid="{378B06DE-FD47-4EB6-9404-EA980B81F142}"/>
    <cellStyle name="Output 2 2 7 8" xfId="15510" xr:uid="{A54F87C5-E000-46A1-B597-B898689A016C}"/>
    <cellStyle name="Output 2 2 7 9" xfId="16712" xr:uid="{27C053D3-047F-4F3E-B3BE-3616930F9462}"/>
    <cellStyle name="Output 2 2 8" xfId="3505" xr:uid="{00000000-0005-0000-0000-0000C7100000}"/>
    <cellStyle name="Output 2 2 8 10" xfId="19550" xr:uid="{7D79EE16-3517-45E2-8189-67BF8557158F}"/>
    <cellStyle name="Output 2 2 8 2" xfId="4106" xr:uid="{00000000-0005-0000-0000-0000C8100000}"/>
    <cellStyle name="Output 2 2 8 2 2" xfId="5705" xr:uid="{00000000-0005-0000-0000-0000C9100000}"/>
    <cellStyle name="Output 2 2 8 2 2 2" xfId="7490" xr:uid="{00000000-0005-0000-0000-0000C9100000}"/>
    <cellStyle name="Output 2 2 8 2 2 3" xfId="11840" xr:uid="{EC73EE8F-A8D6-44E2-A916-4D8EAE9F5381}"/>
    <cellStyle name="Output 2 2 8 2 2 4" xfId="13244" xr:uid="{C138B0C7-8996-41A4-8CDE-C6F6433A3BB2}"/>
    <cellStyle name="Output 2 2 8 2 2 5" xfId="7708" xr:uid="{A3352B12-D1FD-482A-A29B-9AE0E1DC276D}"/>
    <cellStyle name="Output 2 2 8 2 2 6" xfId="16258" xr:uid="{134CE0AA-EE54-4824-9111-87A683CC7121}"/>
    <cellStyle name="Output 2 2 8 2 2 7" xfId="17787" xr:uid="{7EF53F41-4776-4C22-8591-D5638703B276}"/>
    <cellStyle name="Output 2 2 8 2 2 8" xfId="19095" xr:uid="{76124F17-CF98-4A3C-87E5-970C9AE958F6}"/>
    <cellStyle name="Output 2 2 8 2 2 9" xfId="19598" xr:uid="{31295FFB-11D8-404E-AEA4-725E7BB09306}"/>
    <cellStyle name="Output 2 2 8 2 3" xfId="6594" xr:uid="{00000000-0005-0000-0000-0000C8100000}"/>
    <cellStyle name="Output 2 2 8 2 4" xfId="7832" xr:uid="{BAA3B01E-5CC7-4D57-B3A0-CDCEB5D5993F}"/>
    <cellStyle name="Output 2 2 8 2 5" xfId="13574" xr:uid="{3EE35EF9-414A-43BB-823B-393A3B93A64F}"/>
    <cellStyle name="Output 2 2 8 2 6" xfId="14906" xr:uid="{1F3A95AD-AE9A-433E-A6F1-AB4B4C81A915}"/>
    <cellStyle name="Output 2 2 8 2 7" xfId="14545" xr:uid="{ADB41A66-EF12-47F9-8849-502711D00FE8}"/>
    <cellStyle name="Output 2 2 8 2 8" xfId="17977" xr:uid="{3D9A817B-D3CE-471B-882B-B8BBBD60D3DF}"/>
    <cellStyle name="Output 2 2 8 2 9" xfId="16707" xr:uid="{3EFD85B0-4CD3-4B26-BA2D-4036464CD50E}"/>
    <cellStyle name="Output 2 2 8 3" xfId="5240" xr:uid="{00000000-0005-0000-0000-0000CA100000}"/>
    <cellStyle name="Output 2 2 8 3 2" xfId="7025" xr:uid="{00000000-0005-0000-0000-0000CA100000}"/>
    <cellStyle name="Output 2 2 8 3 3" xfId="11375" xr:uid="{3A5C62EB-6B37-4CA6-991B-1EBE8CA91F88}"/>
    <cellStyle name="Output 2 2 8 3 4" xfId="12779" xr:uid="{8CFC5681-6BE5-462B-B39A-C7CB90BA544F}"/>
    <cellStyle name="Output 2 2 8 3 5" xfId="13993" xr:uid="{4977D26F-57BE-4F46-8F6F-BAECB475C08D}"/>
    <cellStyle name="Output 2 2 8 3 6" xfId="15793" xr:uid="{2EA9353E-0B88-4396-9A5A-F4996909A272}"/>
    <cellStyle name="Output 2 2 8 3 7" xfId="17322" xr:uid="{9B765192-ADA6-4BCA-9D78-9557F7850E8A}"/>
    <cellStyle name="Output 2 2 8 3 8" xfId="18630" xr:uid="{154E6207-374A-40B4-88CF-0D94D4DC6693}"/>
    <cellStyle name="Output 2 2 8 3 9" xfId="19288" xr:uid="{0A175790-53AA-42FE-A536-6554FFA65CD9}"/>
    <cellStyle name="Output 2 2 8 4" xfId="6133" xr:uid="{00000000-0005-0000-0000-0000C7100000}"/>
    <cellStyle name="Output 2 2 8 5" xfId="10541" xr:uid="{8BA6843B-4704-4B4C-84AF-8DE6B92BA9AC}"/>
    <cellStyle name="Output 2 2 8 6" xfId="13854" xr:uid="{B867DCF8-F8A6-496D-AD8E-2ED2ACC4635A}"/>
    <cellStyle name="Output 2 2 8 7" xfId="9011" xr:uid="{696E4B22-B74A-4D8F-81DD-DD619DE12981}"/>
    <cellStyle name="Output 2 2 8 8" xfId="15124" xr:uid="{B7535B8B-453A-4C5F-9AE6-BB5F42C481FC}"/>
    <cellStyle name="Output 2 2 8 9" xfId="16759" xr:uid="{A71A5D6D-35F8-4619-A7A9-C4504229E6B8}"/>
    <cellStyle name="Output 2 2 9" xfId="3513" xr:uid="{00000000-0005-0000-0000-0000CB100000}"/>
    <cellStyle name="Output 2 2 9 10" xfId="17054" xr:uid="{9BC6DC1F-21D5-4F8F-BDDF-61499FE0A78F}"/>
    <cellStyle name="Output 2 2 9 2" xfId="4114" xr:uid="{00000000-0005-0000-0000-0000CC100000}"/>
    <cellStyle name="Output 2 2 9 2 2" xfId="5713" xr:uid="{00000000-0005-0000-0000-0000CD100000}"/>
    <cellStyle name="Output 2 2 9 2 2 2" xfId="7498" xr:uid="{00000000-0005-0000-0000-0000CD100000}"/>
    <cellStyle name="Output 2 2 9 2 2 3" xfId="11848" xr:uid="{48452BD1-F086-46E6-861C-900789DB26E4}"/>
    <cellStyle name="Output 2 2 9 2 2 4" xfId="13252" xr:uid="{A37BFC84-495A-4300-8855-6AE67D4B9381}"/>
    <cellStyle name="Output 2 2 9 2 2 5" xfId="14724" xr:uid="{B2188044-405A-48D7-9EC3-1840F408CDA6}"/>
    <cellStyle name="Output 2 2 9 2 2 6" xfId="16266" xr:uid="{1121069D-B996-422C-B953-733F34578F20}"/>
    <cellStyle name="Output 2 2 9 2 2 7" xfId="17795" xr:uid="{D3DB8178-603E-4642-B124-814A04E5ABC0}"/>
    <cellStyle name="Output 2 2 9 2 2 8" xfId="19103" xr:uid="{2B194E89-54A3-4AD1-B63D-955980C70933}"/>
    <cellStyle name="Output 2 2 9 2 2 9" xfId="19954" xr:uid="{C15EB833-35B5-4E16-89F2-FFF8F4BA1E53}"/>
    <cellStyle name="Output 2 2 9 2 3" xfId="6602" xr:uid="{00000000-0005-0000-0000-0000CC100000}"/>
    <cellStyle name="Output 2 2 9 2 4" xfId="7824" xr:uid="{8905C2C6-5FAC-426A-8618-38C005AB4B69}"/>
    <cellStyle name="Output 2 2 9 2 5" xfId="13941" xr:uid="{B6903607-3A5D-4909-95F5-33B04ECB4BF3}"/>
    <cellStyle name="Output 2 2 9 2 6" xfId="14914" xr:uid="{F8A65E86-1DB9-4239-8C79-9302E3160489}"/>
    <cellStyle name="Output 2 2 9 2 7" xfId="16450" xr:uid="{2262916E-F6F0-4467-AA9B-7A191E4A30F5}"/>
    <cellStyle name="Output 2 2 9 2 8" xfId="17985" xr:uid="{B9DC207E-FDC8-412A-9F5A-E156464EB71D}"/>
    <cellStyle name="Output 2 2 9 2 9" xfId="19982" xr:uid="{3B65CA62-D4E3-45B1-BF89-876DFF84D749}"/>
    <cellStyle name="Output 2 2 9 3" xfId="5248" xr:uid="{00000000-0005-0000-0000-0000CE100000}"/>
    <cellStyle name="Output 2 2 9 3 2" xfId="7033" xr:uid="{00000000-0005-0000-0000-0000CE100000}"/>
    <cellStyle name="Output 2 2 9 3 3" xfId="11383" xr:uid="{26FF69FE-4E4E-4778-B404-CB503D78BFAC}"/>
    <cellStyle name="Output 2 2 9 3 4" xfId="12787" xr:uid="{F7E560E8-1A5F-4407-83BD-73A012522726}"/>
    <cellStyle name="Output 2 2 9 3 5" xfId="7949" xr:uid="{43291E0B-B18B-4526-BDEB-4280D2D53CC5}"/>
    <cellStyle name="Output 2 2 9 3 6" xfId="15801" xr:uid="{BFE5FDFA-4D98-4BFD-8E94-89E7191E120E}"/>
    <cellStyle name="Output 2 2 9 3 7" xfId="17330" xr:uid="{2CD07F22-13CB-41D4-8C71-63ACF8164DC0}"/>
    <cellStyle name="Output 2 2 9 3 8" xfId="18638" xr:uid="{E24FAC9A-BCE1-4855-B3A4-8C527D3191B5}"/>
    <cellStyle name="Output 2 2 9 3 9" xfId="8584" xr:uid="{794D84C5-3F73-4E3C-BCCD-DD850A4962BF}"/>
    <cellStyle name="Output 2 2 9 4" xfId="6141" xr:uid="{00000000-0005-0000-0000-0000CB100000}"/>
    <cellStyle name="Output 2 2 9 5" xfId="10046" xr:uid="{82B3AB41-1870-475D-B6D0-FCDAF8271832}"/>
    <cellStyle name="Output 2 2 9 6" xfId="8494" xr:uid="{C99AEA55-3CB9-4EAD-98EF-F4231DDF5701}"/>
    <cellStyle name="Output 2 2 9 7" xfId="8173" xr:uid="{392D80C7-1716-4E93-A973-22688C37576A}"/>
    <cellStyle name="Output 2 2 9 8" xfId="10867" xr:uid="{9E5BAAC5-708E-44BC-B5B4-B612B158485C}"/>
    <cellStyle name="Output 2 2 9 9" xfId="16870" xr:uid="{F596BFEF-00C1-4834-A1EB-8A4F35055381}"/>
    <cellStyle name="Output 2 20" xfId="13604" xr:uid="{73BFFCCA-0B18-417E-9508-7E3AFB13CAB6}"/>
    <cellStyle name="Output 2 21" xfId="10698" xr:uid="{29C76A1C-1115-40CF-B90C-944D1ADCA59E}"/>
    <cellStyle name="Output 2 22" xfId="10547" xr:uid="{9B599C1A-F012-4FAF-9A48-51FF382B0EEE}"/>
    <cellStyle name="Output 2 3" xfId="3311" xr:uid="{00000000-0005-0000-0000-0000CF100000}"/>
    <cellStyle name="Output 2 3 10" xfId="13667" xr:uid="{5D24B499-4587-4F2B-A9EA-C02509A2F766}"/>
    <cellStyle name="Output 2 3 11" xfId="10787" xr:uid="{C73AA5D6-C707-419C-B0D4-67F7905BAF18}"/>
    <cellStyle name="Output 2 3 12" xfId="15144" xr:uid="{00D48D94-0DD3-4EF6-9563-625849533CA5}"/>
    <cellStyle name="Output 2 3 13" xfId="16850" xr:uid="{DC8374C0-3D42-432B-8024-6706490510D9}"/>
    <cellStyle name="Output 2 3 14" xfId="13857" xr:uid="{57D93218-1517-46E6-9E36-420312F6EF81}"/>
    <cellStyle name="Output 2 3 2" xfId="3312" xr:uid="{00000000-0005-0000-0000-0000D0100000}"/>
    <cellStyle name="Output 2 3 2 10" xfId="15515" xr:uid="{AC7E68E2-67C8-4756-A7AC-8A38D2A35610}"/>
    <cellStyle name="Output 2 3 2 11" xfId="16713" xr:uid="{D006EF06-E0AF-4325-B077-94C61567FA29}"/>
    <cellStyle name="Output 2 3 2 12" xfId="19964" xr:uid="{9B97FB5A-CA77-465B-86FA-DFA6AA8C59D8}"/>
    <cellStyle name="Output 2 3 2 2" xfId="3401" xr:uid="{00000000-0005-0000-0000-0000D1100000}"/>
    <cellStyle name="Output 2 3 2 2 10" xfId="16516" xr:uid="{7CAE0C7E-7E44-4628-BCCE-C61EBC732A38}"/>
    <cellStyle name="Output 2 3 2 2 11" xfId="19348" xr:uid="{C005BAD7-FAE5-4486-906E-4777642FC3B2}"/>
    <cellStyle name="Output 2 3 2 2 2" xfId="3690" xr:uid="{00000000-0005-0000-0000-0000D2100000}"/>
    <cellStyle name="Output 2 3 2 2 2 10" xfId="19658" xr:uid="{83F1638E-7F8B-4096-9D69-39BA175361EE}"/>
    <cellStyle name="Output 2 3 2 2 2 2" xfId="4283" xr:uid="{00000000-0005-0000-0000-0000D3100000}"/>
    <cellStyle name="Output 2 3 2 2 2 2 2" xfId="5840" xr:uid="{00000000-0005-0000-0000-0000D4100000}"/>
    <cellStyle name="Output 2 3 2 2 2 2 2 2" xfId="7625" xr:uid="{00000000-0005-0000-0000-0000D4100000}"/>
    <cellStyle name="Output 2 3 2 2 2 2 2 3" xfId="11975" xr:uid="{0C8F2561-E33E-4DFA-89FE-CF87CEDC6E1F}"/>
    <cellStyle name="Output 2 3 2 2 2 2 2 4" xfId="13379" xr:uid="{DF270377-5A66-4143-AA6F-18AF322C8BB9}"/>
    <cellStyle name="Output 2 3 2 2 2 2 2 5" xfId="12188" xr:uid="{F36D283E-DA64-441B-B616-007A9F299D6C}"/>
    <cellStyle name="Output 2 3 2 2 2 2 2 6" xfId="16393" xr:uid="{6BA7E18E-038D-49BA-BE88-7E2839C1F2AE}"/>
    <cellStyle name="Output 2 3 2 2 2 2 2 7" xfId="17922" xr:uid="{88FB3CBE-B76F-4418-B346-64F5E818E281}"/>
    <cellStyle name="Output 2 3 2 2 2 2 2 8" xfId="19230" xr:uid="{DE1DE23B-E123-4E65-A9D9-F45CA29173A0}"/>
    <cellStyle name="Output 2 3 2 2 2 2 2 9" xfId="8932" xr:uid="{53DC5280-D609-4B59-B89C-8EB88A32A63A}"/>
    <cellStyle name="Output 2 3 2 2 2 2 3" xfId="6728" xr:uid="{00000000-0005-0000-0000-0000D3100000}"/>
    <cellStyle name="Output 2 3 2 2 2 2 4" xfId="9325" xr:uid="{BC915A9B-0D2C-48EA-9A99-7BBE4304810A}"/>
    <cellStyle name="Output 2 3 2 2 2 2 5" xfId="9130" xr:uid="{F6D9C865-EEA6-48DA-99A5-7CF2144CBE41}"/>
    <cellStyle name="Output 2 3 2 2 2 2 6" xfId="15066" xr:uid="{857E245F-F25F-45F4-A6F9-0AF4E9341BF3}"/>
    <cellStyle name="Output 2 3 2 2 2 2 7" xfId="16603" xr:uid="{443FF4D7-41BC-47FA-A8F8-CB8E5CA36E10}"/>
    <cellStyle name="Output 2 3 2 2 2 2 8" xfId="18122" xr:uid="{2D02F2F4-77FD-4A70-9306-092028B3FA63}"/>
    <cellStyle name="Output 2 3 2 2 2 2 9" xfId="13998" xr:uid="{FD35FF13-140B-499C-9EF4-25612672C458}"/>
    <cellStyle name="Output 2 3 2 2 2 3" xfId="5375" xr:uid="{00000000-0005-0000-0000-0000D5100000}"/>
    <cellStyle name="Output 2 3 2 2 2 3 2" xfId="7160" xr:uid="{00000000-0005-0000-0000-0000D5100000}"/>
    <cellStyle name="Output 2 3 2 2 2 3 3" xfId="11510" xr:uid="{7D2707D4-D0C3-4523-8D9C-AC193302F4F3}"/>
    <cellStyle name="Output 2 3 2 2 2 3 4" xfId="12914" xr:uid="{239BF0E7-7218-46F3-9A2F-FABE0093FCB4}"/>
    <cellStyle name="Output 2 3 2 2 2 3 5" xfId="14560" xr:uid="{D1B8F40E-019B-4A30-AB65-1CE14A836492}"/>
    <cellStyle name="Output 2 3 2 2 2 3 6" xfId="15928" xr:uid="{795A05DF-90E3-4D38-8C9F-B0ECDCBADF6B}"/>
    <cellStyle name="Output 2 3 2 2 2 3 7" xfId="17457" xr:uid="{12BB5E5B-8B89-4E43-94D1-7C67E5E5FC45}"/>
    <cellStyle name="Output 2 3 2 2 2 3 8" xfId="18765" xr:uid="{65D3FC4C-7E05-4521-8EBC-7889D30CE2F0}"/>
    <cellStyle name="Output 2 3 2 2 2 3 9" xfId="7707" xr:uid="{DEC07CF3-3EF4-41DF-AC0B-8A0649D0FCA5}"/>
    <cellStyle name="Output 2 3 2 2 2 4" xfId="6267" xr:uid="{00000000-0005-0000-0000-0000D2100000}"/>
    <cellStyle name="Output 2 3 2 2 2 5" xfId="10740" xr:uid="{42D1DD4D-240A-403F-A6F4-F9BB5F5F6872}"/>
    <cellStyle name="Output 2 3 2 2 2 6" xfId="14512" xr:uid="{C19AAEB3-2398-4401-BE9B-E908E5943B73}"/>
    <cellStyle name="Output 2 3 2 2 2 7" xfId="14106" xr:uid="{1431B5CC-C18A-47D4-B1C6-56099DF8115F}"/>
    <cellStyle name="Output 2 3 2 2 2 8" xfId="15482" xr:uid="{EC473E26-E22C-4F31-A747-D6581643142E}"/>
    <cellStyle name="Output 2 3 2 2 2 9" xfId="16506" xr:uid="{81E8B7C4-F487-45F1-8702-835F461FDDCF}"/>
    <cellStyle name="Output 2 3 2 2 3" xfId="4006" xr:uid="{00000000-0005-0000-0000-0000D6100000}"/>
    <cellStyle name="Output 2 3 2 2 3 2" xfId="5628" xr:uid="{00000000-0005-0000-0000-0000D7100000}"/>
    <cellStyle name="Output 2 3 2 2 3 2 2" xfId="7413" xr:uid="{00000000-0005-0000-0000-0000D7100000}"/>
    <cellStyle name="Output 2 3 2 2 3 2 3" xfId="11763" xr:uid="{7F1C382D-7F5F-4854-BDE6-5C567A2FF3B4}"/>
    <cellStyle name="Output 2 3 2 2 3 2 4" xfId="13167" xr:uid="{85BF9636-FFB6-48ED-99B2-2B9BE803881F}"/>
    <cellStyle name="Output 2 3 2 2 3 2 5" xfId="14731" xr:uid="{86D8B40C-0FE6-4B24-8F7E-C9CFA625636B}"/>
    <cellStyle name="Output 2 3 2 2 3 2 6" xfId="16181" xr:uid="{9D8693A9-CC8D-4433-9BD4-224744C40A6F}"/>
    <cellStyle name="Output 2 3 2 2 3 2 7" xfId="17710" xr:uid="{321A38DA-C4D3-48B1-867C-7AF47305357C}"/>
    <cellStyle name="Output 2 3 2 2 3 2 8" xfId="19018" xr:uid="{3C5DCC4A-6D47-4ECC-938C-EC34F059BC49}"/>
    <cellStyle name="Output 2 3 2 2 3 2 9" xfId="13635" xr:uid="{C351006A-67CA-4CD1-8C5C-4A52443E341B}"/>
    <cellStyle name="Output 2 3 2 2 3 3" xfId="6518" xr:uid="{00000000-0005-0000-0000-0000D6100000}"/>
    <cellStyle name="Output 2 3 2 2 3 4" xfId="10955" xr:uid="{44363FA8-613F-449A-8FD4-080F6FA78366}"/>
    <cellStyle name="Output 2 3 2 2 3 5" xfId="14149" xr:uid="{767A6184-1C3A-4E28-A537-A5D5E81968CE}"/>
    <cellStyle name="Output 2 3 2 2 3 6" xfId="14013" xr:uid="{CFB6E33D-D7D0-4485-BC1E-E45D04A8778F}"/>
    <cellStyle name="Output 2 3 2 2 3 7" xfId="8992" xr:uid="{1D127A2A-3525-4ABD-8B1F-E08C2418AE33}"/>
    <cellStyle name="Output 2 3 2 2 3 8" xfId="14759" xr:uid="{A4F9C353-75E7-4390-8B79-69AFB9FC88D5}"/>
    <cellStyle name="Output 2 3 2 2 3 9" xfId="14552" xr:uid="{5B594AB8-7E36-4584-B90F-9011EF656EFD}"/>
    <cellStyle name="Output 2 3 2 2 4" xfId="5164" xr:uid="{00000000-0005-0000-0000-0000D8100000}"/>
    <cellStyle name="Output 2 3 2 2 4 2" xfId="6949" xr:uid="{00000000-0005-0000-0000-0000D8100000}"/>
    <cellStyle name="Output 2 3 2 2 4 3" xfId="11299" xr:uid="{AC634166-D4A0-45DF-AB4D-9CC7ED68C7FD}"/>
    <cellStyle name="Output 2 3 2 2 4 4" xfId="12703" xr:uid="{88643538-D61E-4D5C-BA49-B344D3EBA905}"/>
    <cellStyle name="Output 2 3 2 2 4 5" xfId="9862" xr:uid="{B61CA54F-7E11-476C-856E-9165F146258E}"/>
    <cellStyle name="Output 2 3 2 2 4 6" xfId="15717" xr:uid="{E40FA25E-2E0E-4F14-A2A5-FFE006CA5546}"/>
    <cellStyle name="Output 2 3 2 2 4 7" xfId="17246" xr:uid="{2768EB4C-6B1A-4BD7-94AE-45E170D75ACD}"/>
    <cellStyle name="Output 2 3 2 2 4 8" xfId="18554" xr:uid="{7E3F3923-9D12-4602-A22D-893D72FCD512}"/>
    <cellStyle name="Output 2 3 2 2 4 9" xfId="17051" xr:uid="{5EFB743D-2A53-4831-ADAB-C6325A3BAC98}"/>
    <cellStyle name="Output 2 3 2 2 5" xfId="6057" xr:uid="{00000000-0005-0000-0000-0000D1100000}"/>
    <cellStyle name="Output 2 3 2 2 6" xfId="7969" xr:uid="{3068FD14-2AA2-4CFB-B0A1-0863777535D7}"/>
    <cellStyle name="Output 2 3 2 2 7" xfId="8580" xr:uid="{6DABC26D-2FA5-48E5-A04F-43C7B6272506}"/>
    <cellStyle name="Output 2 3 2 2 8" xfId="10521" xr:uid="{8EBAD28F-F3FF-4936-A33E-8647E1225B27}"/>
    <cellStyle name="Output 2 3 2 2 9" xfId="15489" xr:uid="{66933C2A-837A-44BF-8B8D-D4A651053416}"/>
    <cellStyle name="Output 2 3 2 3" xfId="3689" xr:uid="{00000000-0005-0000-0000-0000D9100000}"/>
    <cellStyle name="Output 2 3 2 3 10" xfId="12388" xr:uid="{6EEEB504-1AC3-4981-AB71-AE75CB9E5A38}"/>
    <cellStyle name="Output 2 3 2 3 2" xfId="4282" xr:uid="{00000000-0005-0000-0000-0000DA100000}"/>
    <cellStyle name="Output 2 3 2 3 2 2" xfId="5839" xr:uid="{00000000-0005-0000-0000-0000DB100000}"/>
    <cellStyle name="Output 2 3 2 3 2 2 2" xfId="7624" xr:uid="{00000000-0005-0000-0000-0000DB100000}"/>
    <cellStyle name="Output 2 3 2 3 2 2 3" xfId="11974" xr:uid="{79664043-57AF-4656-B63D-BC7BA51903C2}"/>
    <cellStyle name="Output 2 3 2 3 2 2 4" xfId="13378" xr:uid="{9E2F3591-ABD3-4991-A2CD-26E6294894F3}"/>
    <cellStyle name="Output 2 3 2 3 2 2 5" xfId="9131" xr:uid="{83E9E567-D286-49C1-A085-9E881FEC5CF5}"/>
    <cellStyle name="Output 2 3 2 3 2 2 6" xfId="16392" xr:uid="{402210DE-32D9-4698-B56C-94D9E005E7EB}"/>
    <cellStyle name="Output 2 3 2 3 2 2 7" xfId="17921" xr:uid="{2A666064-74A8-4750-83E8-CC70C78B4548}"/>
    <cellStyle name="Output 2 3 2 3 2 2 8" xfId="19229" xr:uid="{61F1078F-1CF9-42A8-B878-DD3C65EFE7C0}"/>
    <cellStyle name="Output 2 3 2 3 2 2 9" xfId="18241" xr:uid="{EE0E7509-4E77-4923-8F96-0A399E9A5FB3}"/>
    <cellStyle name="Output 2 3 2 3 2 3" xfId="6727" xr:uid="{00000000-0005-0000-0000-0000DA100000}"/>
    <cellStyle name="Output 2 3 2 3 2 4" xfId="9326" xr:uid="{55126E3D-810A-4F27-A090-73A9DD2D511F}"/>
    <cellStyle name="Output 2 3 2 3 2 5" xfId="10218" xr:uid="{BF339F9C-4732-488F-941B-F431A66614C9}"/>
    <cellStyle name="Output 2 3 2 3 2 6" xfId="15065" xr:uid="{6117E7AA-0FC8-4CA4-91F7-20E1E1DC616D}"/>
    <cellStyle name="Output 2 3 2 3 2 7" xfId="16602" xr:uid="{AB66FC53-F542-471B-A454-92FD1829AE9F}"/>
    <cellStyle name="Output 2 3 2 3 2 8" xfId="18121" xr:uid="{F2DB800E-83FC-4C52-951D-FD3B14C66490}"/>
    <cellStyle name="Output 2 3 2 3 2 9" xfId="19399" xr:uid="{19A36E76-487E-4025-9033-10E66B53EB52}"/>
    <cellStyle name="Output 2 3 2 3 3" xfId="5374" xr:uid="{00000000-0005-0000-0000-0000DC100000}"/>
    <cellStyle name="Output 2 3 2 3 3 2" xfId="7159" xr:uid="{00000000-0005-0000-0000-0000DC100000}"/>
    <cellStyle name="Output 2 3 2 3 3 3" xfId="11509" xr:uid="{84126983-C9C7-443A-8CF4-66358EEF9EE8}"/>
    <cellStyle name="Output 2 3 2 3 3 4" xfId="12913" xr:uid="{9CE52E03-198E-4FEB-B072-52367F6F1950}"/>
    <cellStyle name="Output 2 3 2 3 3 5" xfId="14716" xr:uid="{500566C8-FE85-48D6-BE82-A6D3AF062A1D}"/>
    <cellStyle name="Output 2 3 2 3 3 6" xfId="15927" xr:uid="{FBD1E5CE-BC6D-4C40-AC79-0CF4F74F3DAB}"/>
    <cellStyle name="Output 2 3 2 3 3 7" xfId="17456" xr:uid="{87CD926F-7B6D-429D-B4D4-5FD3F1562D7D}"/>
    <cellStyle name="Output 2 3 2 3 3 8" xfId="18764" xr:uid="{CB614DE1-E33B-404E-A35C-A822993E4B33}"/>
    <cellStyle name="Output 2 3 2 3 3 9" xfId="19975" xr:uid="{B52149B4-963A-481E-A80D-A78BC5919FF7}"/>
    <cellStyle name="Output 2 3 2 3 4" xfId="6266" xr:uid="{00000000-0005-0000-0000-0000D9100000}"/>
    <cellStyle name="Output 2 3 2 3 5" xfId="10940" xr:uid="{12508A1B-8420-49C8-9BA5-4D823940243F}"/>
    <cellStyle name="Output 2 3 2 3 6" xfId="8489" xr:uid="{EFF1717B-C159-4551-8085-5CE49D158BA8}"/>
    <cellStyle name="Output 2 3 2 3 7" xfId="12217" xr:uid="{70F39016-F5FA-48B2-BA50-08293060C531}"/>
    <cellStyle name="Output 2 3 2 3 8" xfId="15111" xr:uid="{B272BC08-DA51-4A30-A099-4764B6B13BFF}"/>
    <cellStyle name="Output 2 3 2 3 9" xfId="16754" xr:uid="{F96C9A9C-3DF8-44BF-8B6B-012BD01708C2}"/>
    <cellStyle name="Output 2 3 2 4" xfId="3914" xr:uid="{00000000-0005-0000-0000-0000DD100000}"/>
    <cellStyle name="Output 2 3 2 4 2" xfId="5550" xr:uid="{00000000-0005-0000-0000-0000DE100000}"/>
    <cellStyle name="Output 2 3 2 4 2 2" xfId="7335" xr:uid="{00000000-0005-0000-0000-0000DE100000}"/>
    <cellStyle name="Output 2 3 2 4 2 3" xfId="11685" xr:uid="{29065A8D-ECC5-4EB1-8DA0-148A4194E60E}"/>
    <cellStyle name="Output 2 3 2 4 2 4" xfId="13089" xr:uid="{B7EFF648-63FD-4001-976E-6479C94B077E}"/>
    <cellStyle name="Output 2 3 2 4 2 5" xfId="9137" xr:uid="{12A22543-AA8D-4163-98CC-0A1C14883BB8}"/>
    <cellStyle name="Output 2 3 2 4 2 6" xfId="16103" xr:uid="{384A670F-0604-4CB4-9651-CC41A4735660}"/>
    <cellStyle name="Output 2 3 2 4 2 7" xfId="17632" xr:uid="{95C0F1A2-7F85-49EF-9FFD-8250B06456CB}"/>
    <cellStyle name="Output 2 3 2 4 2 8" xfId="18940" xr:uid="{F22591F8-C2D6-4BA8-A342-A95B91CEABB0}"/>
    <cellStyle name="Output 2 3 2 4 2 9" xfId="9225" xr:uid="{92FE4B7D-8237-432A-9BB5-72C25F86CD30}"/>
    <cellStyle name="Output 2 3 2 4 3" xfId="6442" xr:uid="{00000000-0005-0000-0000-0000DD100000}"/>
    <cellStyle name="Output 2 3 2 4 4" xfId="10538" xr:uid="{A9E52555-64CB-44C4-A4A6-FBC0272C0319}"/>
    <cellStyle name="Output 2 3 2 4 5" xfId="13636" xr:uid="{6F9C01BD-8F38-4444-8E10-8D0EF9801EDB}"/>
    <cellStyle name="Output 2 3 2 4 6" xfId="14008" xr:uid="{3FFD6DCF-E3A8-4BE6-A9B3-426F0A1594D3}"/>
    <cellStyle name="Output 2 3 2 4 7" xfId="14197" xr:uid="{B64ED19C-D3F4-41CF-8720-A5A24041CE37}"/>
    <cellStyle name="Output 2 3 2 4 8" xfId="13743" xr:uid="{CF784BEE-9AE2-41B5-A202-715AE9A59719}"/>
    <cellStyle name="Output 2 3 2 4 9" xfId="18222" xr:uid="{94195E0E-8068-4C36-9E9B-7A786DC7814A}"/>
    <cellStyle name="Output 2 3 2 5" xfId="5089" xr:uid="{00000000-0005-0000-0000-0000DF100000}"/>
    <cellStyle name="Output 2 3 2 5 2" xfId="6874" xr:uid="{00000000-0005-0000-0000-0000DF100000}"/>
    <cellStyle name="Output 2 3 2 5 3" xfId="11224" xr:uid="{6F11A4E2-20ED-4E79-BB12-CCDD0F56597F}"/>
    <cellStyle name="Output 2 3 2 5 4" xfId="12628" xr:uid="{09601997-A7D7-401B-AE37-3875E65BD811}"/>
    <cellStyle name="Output 2 3 2 5 5" xfId="8134" xr:uid="{1163EE16-F76D-4373-BCF8-554ACDF0A715}"/>
    <cellStyle name="Output 2 3 2 5 6" xfId="15642" xr:uid="{6D91BF41-5086-44D4-ABF6-56988C34DB46}"/>
    <cellStyle name="Output 2 3 2 5 7" xfId="17171" xr:uid="{F732D6E2-61B6-4307-8F8E-CF3AE6F8FF5E}"/>
    <cellStyle name="Output 2 3 2 5 8" xfId="18479" xr:uid="{47F1A97A-35A0-4CBE-90C8-5C7B8E4B288E}"/>
    <cellStyle name="Output 2 3 2 5 9" xfId="12306" xr:uid="{5AAEA3F5-E1AD-4760-9E11-C1B23DF29E1F}"/>
    <cellStyle name="Output 2 3 2 6" xfId="5982" xr:uid="{00000000-0005-0000-0000-0000D0100000}"/>
    <cellStyle name="Output 2 3 2 7" xfId="8047" xr:uid="{5FEE7949-8134-4518-B8DA-1553CC869A84}"/>
    <cellStyle name="Output 2 3 2 8" xfId="13652" xr:uid="{C61FCC47-B1A3-4058-BC0C-D34A90051731}"/>
    <cellStyle name="Output 2 3 2 9" xfId="10618" xr:uid="{D90C35FD-7306-4A93-A2F7-E4F30EDDE22F}"/>
    <cellStyle name="Output 2 3 3" xfId="3313" xr:uid="{00000000-0005-0000-0000-0000E0100000}"/>
    <cellStyle name="Output 2 3 3 10" xfId="15375" xr:uid="{EFB37247-FA22-4292-AB80-12A3308AEF1E}"/>
    <cellStyle name="Output 2 3 3 11" xfId="15304" xr:uid="{0ED30A8B-3484-4D3D-B73E-6CC443721448}"/>
    <cellStyle name="Output 2 3 3 12" xfId="15342" xr:uid="{964A171C-E14A-449D-92A7-3D1349EA82EC}"/>
    <cellStyle name="Output 2 3 3 2" xfId="3402" xr:uid="{00000000-0005-0000-0000-0000E1100000}"/>
    <cellStyle name="Output 2 3 3 2 10" xfId="9299" xr:uid="{FD9DB383-8B42-4615-A96A-66B30CA7185C}"/>
    <cellStyle name="Output 2 3 3 2 11" xfId="15149" xr:uid="{0F57AE67-81D5-4208-9DCF-A25CAC7C3179}"/>
    <cellStyle name="Output 2 3 3 2 2" xfId="3692" xr:uid="{00000000-0005-0000-0000-0000E2100000}"/>
    <cellStyle name="Output 2 3 3 2 2 10" xfId="16974" xr:uid="{14BD41CD-7592-453F-BE0E-5F4515661FE7}"/>
    <cellStyle name="Output 2 3 3 2 2 2" xfId="4285" xr:uid="{00000000-0005-0000-0000-0000E3100000}"/>
    <cellStyle name="Output 2 3 3 2 2 2 2" xfId="5842" xr:uid="{00000000-0005-0000-0000-0000E4100000}"/>
    <cellStyle name="Output 2 3 3 2 2 2 2 2" xfId="7627" xr:uid="{00000000-0005-0000-0000-0000E4100000}"/>
    <cellStyle name="Output 2 3 3 2 2 2 2 3" xfId="11977" xr:uid="{58D4546A-3E9C-4672-804F-C8918792B116}"/>
    <cellStyle name="Output 2 3 3 2 2 2 2 4" xfId="13381" xr:uid="{1C9DFBB3-6DA7-4084-9EEF-9F1C6D3507E8}"/>
    <cellStyle name="Output 2 3 3 2 2 2 2 5" xfId="13776" xr:uid="{9D32DCE2-AB08-4777-8822-C5B5329A9BF3}"/>
    <cellStyle name="Output 2 3 3 2 2 2 2 6" xfId="16395" xr:uid="{ACC26BF6-9014-40DB-B0C0-464FDC525BA8}"/>
    <cellStyle name="Output 2 3 3 2 2 2 2 7" xfId="17924" xr:uid="{3096BB9F-1EAB-477F-98A9-3AB320E87603}"/>
    <cellStyle name="Output 2 3 3 2 2 2 2 8" xfId="19232" xr:uid="{3E51675E-0918-4829-95DC-B38BE39B4FC2}"/>
    <cellStyle name="Output 2 3 3 2 2 2 2 9" xfId="15327" xr:uid="{AC89FFD7-9003-4D91-9783-FACF5163D289}"/>
    <cellStyle name="Output 2 3 3 2 2 2 3" xfId="6730" xr:uid="{00000000-0005-0000-0000-0000E3100000}"/>
    <cellStyle name="Output 2 3 3 2 2 2 4" xfId="9323" xr:uid="{4C328B40-B299-4FC9-B1BD-A0EBF88769CA}"/>
    <cellStyle name="Output 2 3 3 2 2 2 5" xfId="14577" xr:uid="{1EE3D9C7-4732-463E-8186-C10973464028}"/>
    <cellStyle name="Output 2 3 3 2 2 2 6" xfId="15068" xr:uid="{B2D679CF-6421-40C4-8959-DEFF6593E134}"/>
    <cellStyle name="Output 2 3 3 2 2 2 7" xfId="16605" xr:uid="{6E4EE988-DFCD-4E65-8B43-71C918E44CB2}"/>
    <cellStyle name="Output 2 3 3 2 2 2 8" xfId="18124" xr:uid="{49EAB6B5-B4F3-4EF8-B5EC-42F300165034}"/>
    <cellStyle name="Output 2 3 3 2 2 2 9" xfId="18042" xr:uid="{F2337D51-B11C-49E6-ADC8-B8E6FE6EE009}"/>
    <cellStyle name="Output 2 3 3 2 2 3" xfId="5377" xr:uid="{00000000-0005-0000-0000-0000E5100000}"/>
    <cellStyle name="Output 2 3 3 2 2 3 2" xfId="7162" xr:uid="{00000000-0005-0000-0000-0000E5100000}"/>
    <cellStyle name="Output 2 3 3 2 2 3 3" xfId="11512" xr:uid="{4CA75E4D-E0C8-44D9-8AE2-19A9BCC07BB4}"/>
    <cellStyle name="Output 2 3 3 2 2 3 4" xfId="12916" xr:uid="{D34E6382-58AC-427E-A6F9-47074306AC6A}"/>
    <cellStyle name="Output 2 3 3 2 2 3 5" xfId="9040" xr:uid="{2AB7D1CD-56D7-4974-87D5-17C9BE6C9E5B}"/>
    <cellStyle name="Output 2 3 3 2 2 3 6" xfId="15930" xr:uid="{F75FE3A3-45BD-4A61-8300-C250E36A98D9}"/>
    <cellStyle name="Output 2 3 3 2 2 3 7" xfId="17459" xr:uid="{C8744662-D5BE-4B89-8378-D16950037329}"/>
    <cellStyle name="Output 2 3 3 2 2 3 8" xfId="18767" xr:uid="{9354C6B5-1B47-4962-BC3C-D737B7A9F700}"/>
    <cellStyle name="Output 2 3 3 2 2 3 9" xfId="19893" xr:uid="{6FE32DFC-DAF8-44FA-8114-3BDF388FEBF4}"/>
    <cellStyle name="Output 2 3 3 2 2 4" xfId="6269" xr:uid="{00000000-0005-0000-0000-0000E2100000}"/>
    <cellStyle name="Output 2 3 3 2 2 5" xfId="11057" xr:uid="{FCE94D41-12AE-4088-85EA-2D6807A77BB7}"/>
    <cellStyle name="Output 2 3 3 2 2 6" xfId="8626" xr:uid="{9088D150-96B5-4CA9-845E-A4472212AAB8}"/>
    <cellStyle name="Output 2 3 3 2 2 7" xfId="8993" xr:uid="{0D7EBEFC-6A01-4E51-9205-F4FB12C7F322}"/>
    <cellStyle name="Output 2 3 3 2 2 8" xfId="15190" xr:uid="{50A08820-138F-48B7-B266-A5E274DA01AA}"/>
    <cellStyle name="Output 2 3 3 2 2 9" xfId="8176" xr:uid="{DB422CC7-2284-4A39-9006-8C87B8AC4209}"/>
    <cellStyle name="Output 2 3 3 2 3" xfId="4007" xr:uid="{00000000-0005-0000-0000-0000E6100000}"/>
    <cellStyle name="Output 2 3 3 2 3 2" xfId="5629" xr:uid="{00000000-0005-0000-0000-0000E7100000}"/>
    <cellStyle name="Output 2 3 3 2 3 2 2" xfId="7414" xr:uid="{00000000-0005-0000-0000-0000E7100000}"/>
    <cellStyle name="Output 2 3 3 2 3 2 3" xfId="11764" xr:uid="{7E10D21B-B75F-4CB7-A4B1-969757D98E63}"/>
    <cellStyle name="Output 2 3 3 2 3 2 4" xfId="13168" xr:uid="{15FE83B4-8735-460D-8C40-C47F6CBF5487}"/>
    <cellStyle name="Output 2 3 3 2 3 2 5" xfId="9019" xr:uid="{46721BBF-2FCB-449F-B12E-E5590ED35063}"/>
    <cellStyle name="Output 2 3 3 2 3 2 6" xfId="16182" xr:uid="{B0A32CAF-775A-4B7B-AB07-79A29D5D423E}"/>
    <cellStyle name="Output 2 3 3 2 3 2 7" xfId="17711" xr:uid="{F95F40FE-9E1C-4114-99C2-B0BF78E3895B}"/>
    <cellStyle name="Output 2 3 3 2 3 2 8" xfId="19019" xr:uid="{2F4DF34D-C9F0-4CF4-9C76-2AB9C6375F47}"/>
    <cellStyle name="Output 2 3 3 2 3 2 9" xfId="12500" xr:uid="{ABAF21A2-1F17-4401-9F19-2A3B2167FC9D}"/>
    <cellStyle name="Output 2 3 3 2 3 3" xfId="6519" xr:uid="{00000000-0005-0000-0000-0000E6100000}"/>
    <cellStyle name="Output 2 3 3 2 3 4" xfId="10755" xr:uid="{736B171B-58AA-4C65-9161-CB1CD85A12BB}"/>
    <cellStyle name="Output 2 3 3 2 3 5" xfId="13803" xr:uid="{9BA66E31-04FD-480E-B32C-B155849C2889}"/>
    <cellStyle name="Output 2 3 3 2 3 6" xfId="12450" xr:uid="{769F52B5-CD7D-4B61-996A-D49F6CBC36E6}"/>
    <cellStyle name="Output 2 3 3 2 3 7" xfId="12095" xr:uid="{3754AAB1-3314-40C2-94EE-2D5BC6A98962}"/>
    <cellStyle name="Output 2 3 3 2 3 8" xfId="9235" xr:uid="{4FF7ED90-A70C-4FD9-BBF8-623875CC55D5}"/>
    <cellStyle name="Output 2 3 3 2 3 9" xfId="18203" xr:uid="{736D8571-30DD-43E7-BBA0-3C1986407854}"/>
    <cellStyle name="Output 2 3 3 2 4" xfId="5165" xr:uid="{00000000-0005-0000-0000-0000E8100000}"/>
    <cellStyle name="Output 2 3 3 2 4 2" xfId="6950" xr:uid="{00000000-0005-0000-0000-0000E8100000}"/>
    <cellStyle name="Output 2 3 3 2 4 3" xfId="11300" xr:uid="{7A23C168-D47E-4BEE-AD2E-E325ABCBF0A6}"/>
    <cellStyle name="Output 2 3 3 2 4 4" xfId="12704" xr:uid="{579FC920-4F1F-4E5A-B92B-90FE7E230198}"/>
    <cellStyle name="Output 2 3 3 2 4 5" xfId="14595" xr:uid="{112992FC-B163-4AD0-ADDF-12E1DBAAFA33}"/>
    <cellStyle name="Output 2 3 3 2 4 6" xfId="15718" xr:uid="{5F2AD3C2-EF02-47A9-BBE1-8FD15CDE6F40}"/>
    <cellStyle name="Output 2 3 3 2 4 7" xfId="17247" xr:uid="{EE021635-F665-4F88-BA16-536824B4BFBC}"/>
    <cellStyle name="Output 2 3 3 2 4 8" xfId="18555" xr:uid="{5A7F985D-79EB-44F4-B68F-FCC1973A854D}"/>
    <cellStyle name="Output 2 3 3 2 4 9" xfId="9865" xr:uid="{95D84FC6-C0C3-4C6E-94BC-669BF5ACFAB1}"/>
    <cellStyle name="Output 2 3 3 2 5" xfId="6058" xr:uid="{00000000-0005-0000-0000-0000E1100000}"/>
    <cellStyle name="Output 2 3 3 2 6" xfId="7968" xr:uid="{369F0578-5C6B-41CB-89EE-BDB4FF3336FA}"/>
    <cellStyle name="Output 2 3 3 2 7" xfId="14203" xr:uid="{7E991712-F21A-479A-B732-5F3CE6DE966E}"/>
    <cellStyle name="Output 2 3 3 2 8" xfId="14509" xr:uid="{60A47684-460E-4AFC-985A-9379AE631A5A}"/>
    <cellStyle name="Output 2 3 3 2 9" xfId="15345" xr:uid="{0C7D0931-7276-459A-A4CC-359BA175A01C}"/>
    <cellStyle name="Output 2 3 3 3" xfId="3691" xr:uid="{00000000-0005-0000-0000-0000E9100000}"/>
    <cellStyle name="Output 2 3 3 3 10" xfId="19557" xr:uid="{A83E73AA-E50C-410D-8EFC-4ED1D852F4A3}"/>
    <cellStyle name="Output 2 3 3 3 2" xfId="4284" xr:uid="{00000000-0005-0000-0000-0000EA100000}"/>
    <cellStyle name="Output 2 3 3 3 2 2" xfId="5841" xr:uid="{00000000-0005-0000-0000-0000EB100000}"/>
    <cellStyle name="Output 2 3 3 3 2 2 2" xfId="7626" xr:uid="{00000000-0005-0000-0000-0000EB100000}"/>
    <cellStyle name="Output 2 3 3 3 2 2 3" xfId="11976" xr:uid="{AA70BE25-EC68-42D5-BA3E-15BEFC516C59}"/>
    <cellStyle name="Output 2 3 3 3 2 2 4" xfId="13380" xr:uid="{95B57552-5C9D-4045-BE55-8B724A11D08C}"/>
    <cellStyle name="Output 2 3 3 3 2 2 5" xfId="14178" xr:uid="{2F71AAAE-86C1-4513-B04D-AE8ECD3D746A}"/>
    <cellStyle name="Output 2 3 3 3 2 2 6" xfId="16394" xr:uid="{AA4B872A-E68D-4986-A5B3-819D1B856097}"/>
    <cellStyle name="Output 2 3 3 3 2 2 7" xfId="17923" xr:uid="{EBA26670-6CC6-422A-9C5B-5E85BCA7374E}"/>
    <cellStyle name="Output 2 3 3 3 2 2 8" xfId="19231" xr:uid="{210A6AB7-5FE4-4B6B-A7FA-CD2704126D5F}"/>
    <cellStyle name="Output 2 3 3 3 2 2 9" xfId="18350" xr:uid="{1FBE5597-8BD3-4459-BD32-8809FE429D5F}"/>
    <cellStyle name="Output 2 3 3 3 2 3" xfId="6729" xr:uid="{00000000-0005-0000-0000-0000EA100000}"/>
    <cellStyle name="Output 2 3 3 3 2 4" xfId="9324" xr:uid="{15899A85-C7AC-49B4-9841-262AD6E96164}"/>
    <cellStyle name="Output 2 3 3 3 2 5" xfId="9470" xr:uid="{AFF1F7F4-7A86-4BCD-81F5-A5CE1284B9EE}"/>
    <cellStyle name="Output 2 3 3 3 2 6" xfId="15067" xr:uid="{732EE589-D8D1-4544-B860-043CE5666529}"/>
    <cellStyle name="Output 2 3 3 3 2 7" xfId="16604" xr:uid="{5E04D19B-9B73-42C5-9D71-55D766EFB38B}"/>
    <cellStyle name="Output 2 3 3 3 2 8" xfId="18123" xr:uid="{09422B18-A297-4440-ADB1-026B98B8CAE2}"/>
    <cellStyle name="Output 2 3 3 3 2 9" xfId="14829" xr:uid="{537909BB-583A-4B2D-8523-665CB3FE06ED}"/>
    <cellStyle name="Output 2 3 3 3 3" xfId="5376" xr:uid="{00000000-0005-0000-0000-0000EC100000}"/>
    <cellStyle name="Output 2 3 3 3 3 2" xfId="7161" xr:uid="{00000000-0005-0000-0000-0000EC100000}"/>
    <cellStyle name="Output 2 3 3 3 3 3" xfId="11511" xr:uid="{99B8A7EF-7770-40E4-9F3D-FB312449B3E6}"/>
    <cellStyle name="Output 2 3 3 3 3 4" xfId="12915" xr:uid="{58AB3D6F-5072-40DF-BDBC-7036157F704C}"/>
    <cellStyle name="Output 2 3 3 3 3 5" xfId="12225" xr:uid="{0CE1A98E-91CF-4131-B5E7-919A72BAC2AA}"/>
    <cellStyle name="Output 2 3 3 3 3 6" xfId="15929" xr:uid="{35B46286-D8B0-45C0-93CB-4C1A9BBC8579}"/>
    <cellStyle name="Output 2 3 3 3 3 7" xfId="17458" xr:uid="{FF2BAC68-EE3E-4051-980A-30F5FBCF7313}"/>
    <cellStyle name="Output 2 3 3 3 3 8" xfId="18766" xr:uid="{CAC33F24-6025-46C9-A7FD-3AC627F94179}"/>
    <cellStyle name="Output 2 3 3 3 3 9" xfId="19694" xr:uid="{949C0DAC-9D31-4278-BEED-E0A141DED67E}"/>
    <cellStyle name="Output 2 3 3 3 4" xfId="6268" xr:uid="{00000000-0005-0000-0000-0000E9100000}"/>
    <cellStyle name="Output 2 3 3 3 5" xfId="10540" xr:uid="{A2122D1A-AAD0-43B7-BA20-6670F194AD63}"/>
    <cellStyle name="Output 2 3 3 3 6" xfId="14092" xr:uid="{634ACA48-194C-4F05-BA57-220311F2A00A}"/>
    <cellStyle name="Output 2 3 3 3 7" xfId="13503" xr:uid="{BC086293-82C0-4004-A42D-05D5F7FACFEB}"/>
    <cellStyle name="Output 2 3 3 3 8" xfId="15337" xr:uid="{1311E3D5-3FDA-4538-BD84-CBC1F2F564E1}"/>
    <cellStyle name="Output 2 3 3 3 9" xfId="8725" xr:uid="{D1CDDD21-B780-413D-A651-873D446E1C25}"/>
    <cellStyle name="Output 2 3 3 4" xfId="3915" xr:uid="{00000000-0005-0000-0000-0000ED100000}"/>
    <cellStyle name="Output 2 3 3 4 2" xfId="5551" xr:uid="{00000000-0005-0000-0000-0000EE100000}"/>
    <cellStyle name="Output 2 3 3 4 2 2" xfId="7336" xr:uid="{00000000-0005-0000-0000-0000EE100000}"/>
    <cellStyle name="Output 2 3 3 4 2 3" xfId="11686" xr:uid="{200B43DC-D892-495A-8DC0-8FB0F344AE24}"/>
    <cellStyle name="Output 2 3 3 4 2 4" xfId="13090" xr:uid="{AE77A1F5-113A-4E7E-A207-E5D87634805C}"/>
    <cellStyle name="Output 2 3 3 4 2 5" xfId="7664" xr:uid="{9EBCFEE2-49E5-4826-A17A-76EA185468EE}"/>
    <cellStyle name="Output 2 3 3 4 2 6" xfId="16104" xr:uid="{ABBCD0BA-C2CE-4025-BAD7-12B9D9BF7793}"/>
    <cellStyle name="Output 2 3 3 4 2 7" xfId="17633" xr:uid="{9F37251D-FF74-48F3-B27A-70ABDB2C08C4}"/>
    <cellStyle name="Output 2 3 3 4 2 8" xfId="18941" xr:uid="{8B0BEEA4-DCDD-4F07-A057-789D33324BAB}"/>
    <cellStyle name="Output 2 3 3 4 2 9" xfId="19484" xr:uid="{BA704D0D-3C18-4747-A7D1-D571F930E893}"/>
    <cellStyle name="Output 2 3 3 4 3" xfId="6443" xr:uid="{00000000-0005-0000-0000-0000ED100000}"/>
    <cellStyle name="Output 2 3 3 4 4" xfId="11056" xr:uid="{911B602D-8486-49C9-9025-D56681D00BBF}"/>
    <cellStyle name="Output 2 3 3 4 5" xfId="8615" xr:uid="{5FFB7097-09AF-43A8-AE6C-29CBE0D7B028}"/>
    <cellStyle name="Output 2 3 3 4 6" xfId="14142" xr:uid="{37A7B9F6-17D1-49C9-9C19-06A49D95A4A7}"/>
    <cellStyle name="Output 2 3 3 4 7" xfId="10048" xr:uid="{B6AE7F51-30F1-4C10-8A40-5CC03B4D190B}"/>
    <cellStyle name="Output 2 3 3 4 8" xfId="9093" xr:uid="{177FBC97-FF9C-408E-94F5-A5A3531CDD84}"/>
    <cellStyle name="Output 2 3 3 4 9" xfId="13915" xr:uid="{674FAA12-7412-48F7-B1B6-A6D3EE6EB9D7}"/>
    <cellStyle name="Output 2 3 3 5" xfId="5090" xr:uid="{00000000-0005-0000-0000-0000EF100000}"/>
    <cellStyle name="Output 2 3 3 5 2" xfId="6875" xr:uid="{00000000-0005-0000-0000-0000EF100000}"/>
    <cellStyle name="Output 2 3 3 5 3" xfId="11225" xr:uid="{A90E5E7A-01B8-40D3-B1D9-47EFE7A835DB}"/>
    <cellStyle name="Output 2 3 3 5 4" xfId="12629" xr:uid="{6782EC74-3ADD-4A41-82F6-ECF7EA38BFAA}"/>
    <cellStyle name="Output 2 3 3 5 5" xfId="8168" xr:uid="{7CB77105-0011-43AD-BDAE-49F5723CCC5E}"/>
    <cellStyle name="Output 2 3 3 5 6" xfId="15643" xr:uid="{B5571CAB-1B25-4002-BAFD-7395651FC58E}"/>
    <cellStyle name="Output 2 3 3 5 7" xfId="17172" xr:uid="{1C4E5C96-4E49-4976-941C-93D838A944DA}"/>
    <cellStyle name="Output 2 3 3 5 8" xfId="18480" xr:uid="{7AB69935-AE27-41CF-9304-EB9DE64A394B}"/>
    <cellStyle name="Output 2 3 3 5 9" xfId="15341" xr:uid="{B783E2E7-05EE-48D2-BFF2-5E2D17C806CE}"/>
    <cellStyle name="Output 2 3 3 6" xfId="5983" xr:uid="{00000000-0005-0000-0000-0000E0100000}"/>
    <cellStyle name="Output 2 3 3 7" xfId="10134" xr:uid="{0298FD81-8AE8-436D-BB75-0A2070A30BD6}"/>
    <cellStyle name="Output 2 3 3 8" xfId="9287" xr:uid="{34F79C97-FCCC-40DB-A9EA-0D160AA4C1AD}"/>
    <cellStyle name="Output 2 3 3 9" xfId="8344" xr:uid="{A6813CA5-B5F0-435B-AD7F-79CE815939C6}"/>
    <cellStyle name="Output 2 3 4" xfId="3400" xr:uid="{00000000-0005-0000-0000-0000F0100000}"/>
    <cellStyle name="Output 2 3 4 10" xfId="16764" xr:uid="{9A0D01BC-085F-4973-9930-A0B48EDA74F2}"/>
    <cellStyle name="Output 2 3 4 11" xfId="18208" xr:uid="{F19190AF-436F-411D-A78D-4BAE322C33DD}"/>
    <cellStyle name="Output 2 3 4 2" xfId="3693" xr:uid="{00000000-0005-0000-0000-0000F1100000}"/>
    <cellStyle name="Output 2 3 4 2 10" xfId="19368" xr:uid="{2A2B068C-9B46-4436-819B-48139562A6B1}"/>
    <cellStyle name="Output 2 3 4 2 2" xfId="4286" xr:uid="{00000000-0005-0000-0000-0000F2100000}"/>
    <cellStyle name="Output 2 3 4 2 2 2" xfId="5843" xr:uid="{00000000-0005-0000-0000-0000F3100000}"/>
    <cellStyle name="Output 2 3 4 2 2 2 2" xfId="7628" xr:uid="{00000000-0005-0000-0000-0000F3100000}"/>
    <cellStyle name="Output 2 3 4 2 2 2 3" xfId="11978" xr:uid="{4C2D1E3E-FDC9-453A-AAEC-7ACDD9B5D6FC}"/>
    <cellStyle name="Output 2 3 4 2 2 2 4" xfId="13382" xr:uid="{4C189330-817D-491A-80F0-765D1AB59098}"/>
    <cellStyle name="Output 2 3 4 2 2 2 5" xfId="12294" xr:uid="{53B87C10-CF74-4175-8701-EEA775C5D532}"/>
    <cellStyle name="Output 2 3 4 2 2 2 6" xfId="16396" xr:uid="{EAF0E62E-0EAD-4333-B4C6-373CD71F6010}"/>
    <cellStyle name="Output 2 3 4 2 2 2 7" xfId="17925" xr:uid="{DD80D21E-5DC8-4C38-9BF5-2C9603ED9A96}"/>
    <cellStyle name="Output 2 3 4 2 2 2 8" xfId="19233" xr:uid="{4CF087BB-8C64-4D12-837D-5C6C23E40B12}"/>
    <cellStyle name="Output 2 3 4 2 2 2 9" xfId="19547" xr:uid="{0790ED50-7DE3-432F-A216-5BBFAC1A83A2}"/>
    <cellStyle name="Output 2 3 4 2 2 3" xfId="6731" xr:uid="{00000000-0005-0000-0000-0000F2100000}"/>
    <cellStyle name="Output 2 3 4 2 2 4" xfId="9322" xr:uid="{E99C99AF-96EE-43E3-9AD3-DA7490762CAA}"/>
    <cellStyle name="Output 2 3 4 2 2 5" xfId="13641" xr:uid="{4DB42F42-2961-4090-99C1-1FE1B8CEA685}"/>
    <cellStyle name="Output 2 3 4 2 2 6" xfId="15069" xr:uid="{7DEFF9D2-5EE9-4B0A-944C-56AE3D0F1AB5}"/>
    <cellStyle name="Output 2 3 4 2 2 7" xfId="16606" xr:uid="{A4BFEDDD-241B-4B2B-95BD-129DBD3D4C46}"/>
    <cellStyle name="Output 2 3 4 2 2 8" xfId="18125" xr:uid="{48C6A426-9A64-478A-98B2-F0056AC88FD3}"/>
    <cellStyle name="Output 2 3 4 2 2 9" xfId="14692" xr:uid="{C6561090-8B60-4690-B5D2-9A55F1577159}"/>
    <cellStyle name="Output 2 3 4 2 3" xfId="5378" xr:uid="{00000000-0005-0000-0000-0000F4100000}"/>
    <cellStyle name="Output 2 3 4 2 3 2" xfId="7163" xr:uid="{00000000-0005-0000-0000-0000F4100000}"/>
    <cellStyle name="Output 2 3 4 2 3 3" xfId="11513" xr:uid="{4576722C-0C3E-4DF6-9357-1949A5BC75CD}"/>
    <cellStyle name="Output 2 3 4 2 3 4" xfId="12917" xr:uid="{527C65FC-4D5C-46AC-85C3-E1B0942261E8}"/>
    <cellStyle name="Output 2 3 4 2 3 5" xfId="13696" xr:uid="{1685A0C5-B567-47A5-B873-89FB64614874}"/>
    <cellStyle name="Output 2 3 4 2 3 6" xfId="15931" xr:uid="{57A029F7-28F5-4E9D-B9DF-FC468E1F128F}"/>
    <cellStyle name="Output 2 3 4 2 3 7" xfId="17460" xr:uid="{7AE51E1F-C4B9-451B-B72C-4D91D2049667}"/>
    <cellStyle name="Output 2 3 4 2 3 8" xfId="18768" xr:uid="{E2FA9EED-5FC7-4151-A052-E39536A60A11}"/>
    <cellStyle name="Output 2 3 4 2 3 9" xfId="16438" xr:uid="{2C87372D-98BC-4E2E-B47D-C3EC9AAB670B}"/>
    <cellStyle name="Output 2 3 4 2 4" xfId="6270" xr:uid="{00000000-0005-0000-0000-0000F1100000}"/>
    <cellStyle name="Output 2 3 4 2 5" xfId="10860" xr:uid="{82C2B88A-B462-4346-AC9D-46AF0FC23EC6}"/>
    <cellStyle name="Output 2 3 4 2 6" xfId="14813" xr:uid="{0BB5D6A3-DE53-444C-8003-C7D021CA4B02}"/>
    <cellStyle name="Output 2 3 4 2 7" xfId="12451" xr:uid="{C28FD2EF-0A72-41E6-BA4A-4301D7A463AC}"/>
    <cellStyle name="Output 2 3 4 2 8" xfId="13862" xr:uid="{EB49C42D-EB8C-4484-816F-13E7B3EB03F1}"/>
    <cellStyle name="Output 2 3 4 2 9" xfId="16928" xr:uid="{ECF5B562-F95F-4246-8CAB-595A8E001C26}"/>
    <cellStyle name="Output 2 3 4 3" xfId="4005" xr:uid="{00000000-0005-0000-0000-0000F5100000}"/>
    <cellStyle name="Output 2 3 4 3 2" xfId="5627" xr:uid="{00000000-0005-0000-0000-0000F6100000}"/>
    <cellStyle name="Output 2 3 4 3 2 2" xfId="7412" xr:uid="{00000000-0005-0000-0000-0000F6100000}"/>
    <cellStyle name="Output 2 3 4 3 2 3" xfId="11762" xr:uid="{9BDDC88C-5603-4177-827B-A77EA4841F28}"/>
    <cellStyle name="Output 2 3 4 3 2 4" xfId="13166" xr:uid="{2F47B0D1-D695-4C53-85B6-BE10E7E0375E}"/>
    <cellStyle name="Output 2 3 4 3 2 5" xfId="14114" xr:uid="{586536C4-0888-40D1-94AB-88AF4C557F1E}"/>
    <cellStyle name="Output 2 3 4 3 2 6" xfId="16180" xr:uid="{8104C313-9219-4E1F-B0D6-2AAF3E2B28FF}"/>
    <cellStyle name="Output 2 3 4 3 2 7" xfId="17709" xr:uid="{0270863A-AF60-4639-A295-DACECBC36972}"/>
    <cellStyle name="Output 2 3 4 3 2 8" xfId="19017" xr:uid="{1BCAD490-0099-4F1B-B54B-DA5DD6018594}"/>
    <cellStyle name="Output 2 3 4 3 2 9" xfId="19871" xr:uid="{9EA7AEE4-DCF2-447E-BBF4-CF79C13BBD82}"/>
    <cellStyle name="Output 2 3 4 3 3" xfId="6517" xr:uid="{00000000-0005-0000-0000-0000F5100000}"/>
    <cellStyle name="Output 2 3 4 3 4" xfId="9996" xr:uid="{15D25666-7C03-4BF7-AEE4-54102C2D07E2}"/>
    <cellStyle name="Output 2 3 4 3 5" xfId="8553" xr:uid="{7BC38413-946C-4E42-A01D-BCD6F128CD88}"/>
    <cellStyle name="Output 2 3 4 3 6" xfId="8423" xr:uid="{1496C6CF-2C32-4F58-93BB-3889E8B7D878}"/>
    <cellStyle name="Output 2 3 4 3 7" xfId="13784" xr:uid="{430177EF-363E-4069-B481-D507417D2FC1}"/>
    <cellStyle name="Output 2 3 4 3 8" xfId="9092" xr:uid="{70C28218-D247-4EA7-86AF-F89187B92792}"/>
    <cellStyle name="Output 2 3 4 3 9" xfId="19743" xr:uid="{A65B2B91-D07C-4FBB-A270-41D88B84DB81}"/>
    <cellStyle name="Output 2 3 4 4" xfId="5163" xr:uid="{00000000-0005-0000-0000-0000F7100000}"/>
    <cellStyle name="Output 2 3 4 4 2" xfId="6948" xr:uid="{00000000-0005-0000-0000-0000F7100000}"/>
    <cellStyle name="Output 2 3 4 4 3" xfId="11298" xr:uid="{953BC72F-2045-4923-AF79-F44F1F444CC4}"/>
    <cellStyle name="Output 2 3 4 4 4" xfId="12702" xr:uid="{6C597E5A-296B-427D-A0F5-78F6779105F2}"/>
    <cellStyle name="Output 2 3 4 4 5" xfId="10312" xr:uid="{AB97095A-5BDA-4D5F-A564-F4A14FE3A416}"/>
    <cellStyle name="Output 2 3 4 4 6" xfId="15716" xr:uid="{579BA4EF-77A2-4414-9D71-C48396606F0B}"/>
    <cellStyle name="Output 2 3 4 4 7" xfId="17245" xr:uid="{3833FFDE-F550-4527-9A39-3E43F335C203}"/>
    <cellStyle name="Output 2 3 4 4 8" xfId="18553" xr:uid="{344181F0-9DF3-4A00-931D-A3A154A55780}"/>
    <cellStyle name="Output 2 3 4 4 9" xfId="18197" xr:uid="{86BC6F3F-CF21-417D-B7D4-A7C7C5219D06}"/>
    <cellStyle name="Output 2 3 4 5" xfId="6056" xr:uid="{00000000-0005-0000-0000-0000F0100000}"/>
    <cellStyle name="Output 2 3 4 6" xfId="7970" xr:uid="{A85F408C-089F-43EB-91BE-8F6D673588C1}"/>
    <cellStyle name="Output 2 3 4 7" xfId="13962" xr:uid="{D678259A-F204-41BE-BF5F-0705B614AD57}"/>
    <cellStyle name="Output 2 3 4 8" xfId="14360" xr:uid="{77BFA787-BBD9-47BA-930D-AB32974D2030}"/>
    <cellStyle name="Output 2 3 4 9" xfId="15118" xr:uid="{376C7373-69BD-4055-B371-B46424E7553F}"/>
    <cellStyle name="Output 2 3 5" xfId="3688" xr:uid="{00000000-0005-0000-0000-0000F8100000}"/>
    <cellStyle name="Output 2 3 5 10" xfId="19744" xr:uid="{EB2CDEE9-C8EE-41A9-93EE-F3F8C25D7749}"/>
    <cellStyle name="Output 2 3 5 2" xfId="4281" xr:uid="{00000000-0005-0000-0000-0000F9100000}"/>
    <cellStyle name="Output 2 3 5 2 2" xfId="5838" xr:uid="{00000000-0005-0000-0000-0000FA100000}"/>
    <cellStyle name="Output 2 3 5 2 2 2" xfId="7623" xr:uid="{00000000-0005-0000-0000-0000FA100000}"/>
    <cellStyle name="Output 2 3 5 2 2 3" xfId="11973" xr:uid="{8935E188-E75D-4418-96B6-DDE0E39B808B}"/>
    <cellStyle name="Output 2 3 5 2 2 4" xfId="13377" xr:uid="{DE98DC0D-1E44-4FAC-804D-3A2298709333}"/>
    <cellStyle name="Output 2 3 5 2 2 5" xfId="8266" xr:uid="{20B64AF4-6113-4E9D-91C0-74BF766A53E6}"/>
    <cellStyle name="Output 2 3 5 2 2 6" xfId="16391" xr:uid="{07BD4F68-2168-474F-B562-96AC969A98C0}"/>
    <cellStyle name="Output 2 3 5 2 2 7" xfId="17920" xr:uid="{650FC955-88BD-4FFC-B5E1-66610E860672}"/>
    <cellStyle name="Output 2 3 5 2 2 8" xfId="19228" xr:uid="{A2DEEF39-D1CC-4307-9408-7D2FEBA84A34}"/>
    <cellStyle name="Output 2 3 5 2 2 9" xfId="19427" xr:uid="{5996ED9D-5D72-443D-AB23-D4166D184ECE}"/>
    <cellStyle name="Output 2 3 5 2 3" xfId="6726" xr:uid="{00000000-0005-0000-0000-0000F9100000}"/>
    <cellStyle name="Output 2 3 5 2 4" xfId="7673" xr:uid="{17A09600-0AD3-4302-A7B4-0E4639EF58AF}"/>
    <cellStyle name="Output 2 3 5 2 5" xfId="9047" xr:uid="{70F28354-850A-427D-A489-3608FEC64AAC}"/>
    <cellStyle name="Output 2 3 5 2 6" xfId="15064" xr:uid="{D70416B7-925E-414B-B033-44B6607C9879}"/>
    <cellStyle name="Output 2 3 5 2 7" xfId="16601" xr:uid="{4E3A3B99-D184-4FBB-81B8-91672852B55E}"/>
    <cellStyle name="Output 2 3 5 2 8" xfId="18120" xr:uid="{D5FA2175-F37B-4826-A9C4-0C2ADDF62B4A}"/>
    <cellStyle name="Output 2 3 5 2 9" xfId="19486" xr:uid="{3C01879D-5DF6-4DA7-AD01-6C82BE615A38}"/>
    <cellStyle name="Output 2 3 5 3" xfId="5373" xr:uid="{00000000-0005-0000-0000-0000FB100000}"/>
    <cellStyle name="Output 2 3 5 3 2" xfId="7158" xr:uid="{00000000-0005-0000-0000-0000FB100000}"/>
    <cellStyle name="Output 2 3 5 3 3" xfId="11508" xr:uid="{0DEFCE2F-E1E3-4D83-BF2C-30D5AE1C9153}"/>
    <cellStyle name="Output 2 3 5 3 4" xfId="12912" xr:uid="{64B16477-10CA-48D8-88F1-D72260032CBA}"/>
    <cellStyle name="Output 2 3 5 3 5" xfId="14869" xr:uid="{A33CA42F-A905-4B6D-B594-2DC2821F8FD6}"/>
    <cellStyle name="Output 2 3 5 3 6" xfId="15926" xr:uid="{B7E567C7-E8E6-4B9B-9CBA-E544C30F7D3A}"/>
    <cellStyle name="Output 2 3 5 3 7" xfId="17455" xr:uid="{05EA0C5E-3B03-4EF6-9686-80888F180169}"/>
    <cellStyle name="Output 2 3 5 3 8" xfId="18763" xr:uid="{1EB362D9-D527-4E25-A7EB-64B588EDD176}"/>
    <cellStyle name="Output 2 3 5 3 9" xfId="19418" xr:uid="{5F52BA12-9DAA-4B50-A816-BDDB0361E988}"/>
    <cellStyle name="Output 2 3 5 4" xfId="6265" xr:uid="{00000000-0005-0000-0000-0000F8100000}"/>
    <cellStyle name="Output 2 3 5 5" xfId="9799" xr:uid="{A8CE2D56-3E81-4158-BD61-6C314390394A}"/>
    <cellStyle name="Output 2 3 5 6" xfId="14390" xr:uid="{C502D549-3AD5-4536-B151-BA4DEA619A48}"/>
    <cellStyle name="Output 2 3 5 7" xfId="13615" xr:uid="{E8DD87D2-1437-4E87-A05F-99E16ACD08AB}"/>
    <cellStyle name="Output 2 3 5 8" xfId="15254" xr:uid="{8FAD0F91-02F7-4EA7-804D-A53260BD8009}"/>
    <cellStyle name="Output 2 3 5 9" xfId="16896" xr:uid="{566FE847-10F2-4EBE-870F-ACC5EE7A9F7F}"/>
    <cellStyle name="Output 2 3 6" xfId="3913" xr:uid="{00000000-0005-0000-0000-0000FC100000}"/>
    <cellStyle name="Output 2 3 6 2" xfId="5549" xr:uid="{00000000-0005-0000-0000-0000FD100000}"/>
    <cellStyle name="Output 2 3 6 2 2" xfId="7334" xr:uid="{00000000-0005-0000-0000-0000FD100000}"/>
    <cellStyle name="Output 2 3 6 2 3" xfId="11684" xr:uid="{D9162983-80F2-4DC1-B5D4-F6B9DADB0AC1}"/>
    <cellStyle name="Output 2 3 6 2 4" xfId="13088" xr:uid="{D5F41263-992D-4F69-BFEB-ECB9D31829C9}"/>
    <cellStyle name="Output 2 3 6 2 5" xfId="14225" xr:uid="{7AD63066-82D8-42C8-9959-0DFC9E9E9506}"/>
    <cellStyle name="Output 2 3 6 2 6" xfId="16102" xr:uid="{0B7EBDFD-66FE-43D5-B3C7-348322D96AEA}"/>
    <cellStyle name="Output 2 3 6 2 7" xfId="17631" xr:uid="{871A7001-849B-4E77-80FB-A8076D33CF42}"/>
    <cellStyle name="Output 2 3 6 2 8" xfId="18939" xr:uid="{26160602-B7F9-4E5F-BEC9-778E92944EFD}"/>
    <cellStyle name="Output 2 3 6 2 9" xfId="12382" xr:uid="{FD981337-5411-4319-94DF-907774EBF805}"/>
    <cellStyle name="Output 2 3 6 3" xfId="6441" xr:uid="{00000000-0005-0000-0000-0000FC100000}"/>
    <cellStyle name="Output 2 3 6 4" xfId="10739" xr:uid="{2C55738C-DDB8-41E4-92C6-42BEB7E8805C}"/>
    <cellStyle name="Output 2 3 6 5" xfId="12289" xr:uid="{0A352C3A-0149-4609-BB32-FDDF6A26E813}"/>
    <cellStyle name="Output 2 3 6 6" xfId="10921" xr:uid="{B8AFDBBC-357E-4F7F-B0AF-74AE0FFA46CB}"/>
    <cellStyle name="Output 2 3 6 7" xfId="14852" xr:uid="{58AE918E-2175-407D-A064-72A4B13E8EC1}"/>
    <cellStyle name="Output 2 3 6 8" xfId="12092" xr:uid="{E7CBE42A-1882-4BF0-A4E1-9399C453CD77}"/>
    <cellStyle name="Output 2 3 6 9" xfId="18353" xr:uid="{74FE7A80-CFCF-40AB-AAD2-351BF5D37F24}"/>
    <cellStyle name="Output 2 3 7" xfId="5088" xr:uid="{00000000-0005-0000-0000-0000FE100000}"/>
    <cellStyle name="Output 2 3 7 2" xfId="6873" xr:uid="{00000000-0005-0000-0000-0000FE100000}"/>
    <cellStyle name="Output 2 3 7 3" xfId="11223" xr:uid="{F2BFCD2A-058D-468F-BA6A-8ACBF90A473A}"/>
    <cellStyle name="Output 2 3 7 4" xfId="12627" xr:uid="{A19FA7BC-9124-48C0-8FFA-53976CCD86A3}"/>
    <cellStyle name="Output 2 3 7 5" xfId="12216" xr:uid="{F5977D33-C4B0-4B68-BDF6-9CBFB7B6960E}"/>
    <cellStyle name="Output 2 3 7 6" xfId="15641" xr:uid="{40F06E79-67F0-4501-82B3-BC8CAF94B8E9}"/>
    <cellStyle name="Output 2 3 7 7" xfId="17170" xr:uid="{3B779B88-94F6-42F5-A266-59B9663F5351}"/>
    <cellStyle name="Output 2 3 7 8" xfId="18478" xr:uid="{1009D795-9A60-40DF-9C19-6698E39871FE}"/>
    <cellStyle name="Output 2 3 7 9" xfId="18039" xr:uid="{43E6AB72-AD0E-49D4-B1A0-5B5514C137F8}"/>
    <cellStyle name="Output 2 3 8" xfId="5981" xr:uid="{00000000-0005-0000-0000-0000CF100000}"/>
    <cellStyle name="Output 2 3 9" xfId="8048" xr:uid="{7E3E2AEA-DC6C-4A81-AA13-0FE3D6F5923B}"/>
    <cellStyle name="Output 2 4" xfId="3314" xr:uid="{00000000-0005-0000-0000-0000FF100000}"/>
    <cellStyle name="Output 2 4 10" xfId="15229" xr:uid="{252EE901-5E58-419B-8EF3-C3C91AF7AFBB}"/>
    <cellStyle name="Output 2 4 11" xfId="16966" xr:uid="{C49006CB-CA09-46EA-B60D-DBC94A573CB8}"/>
    <cellStyle name="Output 2 4 12" xfId="11101" xr:uid="{E33C3C80-B94E-427F-B5E2-9DA798E2FDF8}"/>
    <cellStyle name="Output 2 4 2" xfId="3403" xr:uid="{00000000-0005-0000-0000-000000110000}"/>
    <cellStyle name="Output 2 4 2 10" xfId="8753" xr:uid="{2C70632A-DF54-403B-8DBA-D944578996BC}"/>
    <cellStyle name="Output 2 4 2 11" xfId="16772" xr:uid="{0A442B96-CD31-46BA-B03B-FA53F88B5C6F}"/>
    <cellStyle name="Output 2 4 2 2" xfId="3695" xr:uid="{00000000-0005-0000-0000-000001110000}"/>
    <cellStyle name="Output 2 4 2 2 10" xfId="15524" xr:uid="{47E31F2D-F95D-4F2E-B98F-EC930095376D}"/>
    <cellStyle name="Output 2 4 2 2 2" xfId="4288" xr:uid="{00000000-0005-0000-0000-000002110000}"/>
    <cellStyle name="Output 2 4 2 2 2 2" xfId="5845" xr:uid="{00000000-0005-0000-0000-000003110000}"/>
    <cellStyle name="Output 2 4 2 2 2 2 2" xfId="7630" xr:uid="{00000000-0005-0000-0000-000003110000}"/>
    <cellStyle name="Output 2 4 2 2 2 2 3" xfId="11980" xr:uid="{40DB0FDC-EDF4-4212-88A1-1730CB54643F}"/>
    <cellStyle name="Output 2 4 2 2 2 2 4" xfId="13384" xr:uid="{62B553C0-A367-4E46-B60B-98742F987A66}"/>
    <cellStyle name="Output 2 4 2 2 2 2 5" xfId="9639" xr:uid="{92E89700-0E65-4479-8D69-49497960525D}"/>
    <cellStyle name="Output 2 4 2 2 2 2 6" xfId="16398" xr:uid="{E8A87791-D531-4A74-BE05-10E5F144F122}"/>
    <cellStyle name="Output 2 4 2 2 2 2 7" xfId="17927" xr:uid="{142084A2-84FE-42AA-89C5-7529CE8B0598}"/>
    <cellStyle name="Output 2 4 2 2 2 2 8" xfId="19235" xr:uid="{26779D48-2043-48E8-832F-D2DC67BF9135}"/>
    <cellStyle name="Output 2 4 2 2 2 2 9" xfId="19933" xr:uid="{2E907489-FD27-4523-80D8-CF7CC90BF23B}"/>
    <cellStyle name="Output 2 4 2 2 2 3" xfId="6733" xr:uid="{00000000-0005-0000-0000-000002110000}"/>
    <cellStyle name="Output 2 4 2 2 2 4" xfId="7671" xr:uid="{A5DEB83A-8E86-4F23-8622-776D65372A63}"/>
    <cellStyle name="Output 2 4 2 2 2 5" xfId="14772" xr:uid="{84800393-34C7-45E4-9AAA-55E15632AAF9}"/>
    <cellStyle name="Output 2 4 2 2 2 6" xfId="15071" xr:uid="{9D59ABE0-5023-46F1-BFF8-0DA28B592CEB}"/>
    <cellStyle name="Output 2 4 2 2 2 7" xfId="16608" xr:uid="{5409BD1F-6805-4977-9F41-190EB77DA94A}"/>
    <cellStyle name="Output 2 4 2 2 2 8" xfId="18127" xr:uid="{C49CAB83-DE18-414E-8EBC-0F373795754D}"/>
    <cellStyle name="Output 2 4 2 2 2 9" xfId="15021" xr:uid="{7D883057-2910-45A0-B02C-1ECE36851E85}"/>
    <cellStyle name="Output 2 4 2 2 3" xfId="5380" xr:uid="{00000000-0005-0000-0000-000004110000}"/>
    <cellStyle name="Output 2 4 2 2 3 2" xfId="7165" xr:uid="{00000000-0005-0000-0000-000004110000}"/>
    <cellStyle name="Output 2 4 2 2 3 3" xfId="11515" xr:uid="{37A93A9A-F899-4DA1-A362-331292405D23}"/>
    <cellStyle name="Output 2 4 2 2 3 4" xfId="12919" xr:uid="{53AB0296-BA20-4299-8813-395A08931388}"/>
    <cellStyle name="Output 2 4 2 2 3 5" xfId="13691" xr:uid="{C254468B-5F0F-4B40-BEB4-2C01D89A8E76}"/>
    <cellStyle name="Output 2 4 2 2 3 6" xfId="15933" xr:uid="{7F567D2A-62C9-4BF8-8B99-1AD080C2BC99}"/>
    <cellStyle name="Output 2 4 2 2 3 7" xfId="17462" xr:uid="{4AA2EE81-2600-4EDC-A270-B4666BD650A3}"/>
    <cellStyle name="Output 2 4 2 2 3 8" xfId="18770" xr:uid="{C38DBB65-011C-45FE-A428-A1F17417DA4B}"/>
    <cellStyle name="Output 2 4 2 2 3 9" xfId="18297" xr:uid="{4078FD83-8E56-4FA9-B9F4-3AC2F4105529}"/>
    <cellStyle name="Output 2 4 2 2 4" xfId="6272" xr:uid="{00000000-0005-0000-0000-000001110000}"/>
    <cellStyle name="Output 2 4 2 2 5" xfId="10235" xr:uid="{656085E1-3C51-4E09-B0AF-89CBB0605172}"/>
    <cellStyle name="Output 2 4 2 2 6" xfId="8120" xr:uid="{9C8CD206-946B-4ECB-BFD6-A8D3BB378F42}"/>
    <cellStyle name="Output 2 4 2 2 7" xfId="8205" xr:uid="{971A97A8-B543-4C19-BC2E-C1356B1B2E7B}"/>
    <cellStyle name="Output 2 4 2 2 8" xfId="15310" xr:uid="{D1EA6676-B2A9-4695-8F55-6C2A81C04D57}"/>
    <cellStyle name="Output 2 4 2 2 9" xfId="16642" xr:uid="{B22DE342-2ED0-4CE5-A94D-C8F253E2C0C5}"/>
    <cellStyle name="Output 2 4 2 3" xfId="4008" xr:uid="{00000000-0005-0000-0000-000005110000}"/>
    <cellStyle name="Output 2 4 2 3 2" xfId="5630" xr:uid="{00000000-0005-0000-0000-000006110000}"/>
    <cellStyle name="Output 2 4 2 3 2 2" xfId="7415" xr:uid="{00000000-0005-0000-0000-000006110000}"/>
    <cellStyle name="Output 2 4 2 3 2 3" xfId="11765" xr:uid="{5C535EF1-7B36-4913-8C93-DE23AD00A8F7}"/>
    <cellStyle name="Output 2 4 2 3 2 4" xfId="13169" xr:uid="{CD9CB0F6-F609-40E2-81E3-AD3168A61220}"/>
    <cellStyle name="Output 2 4 2 3 2 5" xfId="7953" xr:uid="{508602F2-DEBC-44D5-89DA-54AB338D5F5A}"/>
    <cellStyle name="Output 2 4 2 3 2 6" xfId="16183" xr:uid="{E0D832F4-074A-4123-93B9-933773E257BD}"/>
    <cellStyle name="Output 2 4 2 3 2 7" xfId="17712" xr:uid="{F7C96043-174C-45A7-9BCA-5CA6AF3B69D4}"/>
    <cellStyle name="Output 2 4 2 3 2 8" xfId="19020" xr:uid="{53FFF088-EF24-4763-AAEE-A861106E6562}"/>
    <cellStyle name="Output 2 4 2 3 2 9" xfId="8813" xr:uid="{6BA6682C-15F6-4790-A5CB-B40ED3CA9510}"/>
    <cellStyle name="Output 2 4 2 3 3" xfId="6520" xr:uid="{00000000-0005-0000-0000-000005110000}"/>
    <cellStyle name="Output 2 4 2 3 4" xfId="10554" xr:uid="{CA6F3C71-35D7-457C-A495-D40AF75BCCFB}"/>
    <cellStyle name="Output 2 4 2 3 5" xfId="14630" xr:uid="{76E44ED1-1A44-4CD3-B684-F9AA0AC432BF}"/>
    <cellStyle name="Output 2 4 2 3 6" xfId="13730" xr:uid="{225051FF-7839-4312-B5ED-00ABAEC6D485}"/>
    <cellStyle name="Output 2 4 2 3 7" xfId="14352" xr:uid="{84B1809E-50B4-4188-B464-4B307A1C4715}"/>
    <cellStyle name="Output 2 4 2 3 8" xfId="14014" xr:uid="{A3E438AD-C55D-4F72-8F32-AEB1C16C0AEC}"/>
    <cellStyle name="Output 2 4 2 3 9" xfId="8819" xr:uid="{039099C9-A549-44B7-8D1A-5265EB5F09A7}"/>
    <cellStyle name="Output 2 4 2 4" xfId="5166" xr:uid="{00000000-0005-0000-0000-000007110000}"/>
    <cellStyle name="Output 2 4 2 4 2" xfId="6951" xr:uid="{00000000-0005-0000-0000-000007110000}"/>
    <cellStyle name="Output 2 4 2 4 3" xfId="11301" xr:uid="{158FCD63-A7D0-4DBC-9175-5D4A57C3ED4F}"/>
    <cellStyle name="Output 2 4 2 4 4" xfId="12705" xr:uid="{4335FB06-BA15-4167-8E57-3D189EDA868A}"/>
    <cellStyle name="Output 2 4 2 4 5" xfId="8456" xr:uid="{733E5AA2-B6F7-4954-AC89-1BC43D10DB26}"/>
    <cellStyle name="Output 2 4 2 4 6" xfId="15719" xr:uid="{B2402ED0-CE87-40E2-8237-74570679E2FC}"/>
    <cellStyle name="Output 2 4 2 4 7" xfId="17248" xr:uid="{85AE4FE7-9AB1-4511-BE19-999E9BBDAD45}"/>
    <cellStyle name="Output 2 4 2 4 8" xfId="18556" xr:uid="{32C4EFDF-F159-417E-80D9-5003EA1A5BF1}"/>
    <cellStyle name="Output 2 4 2 4 9" xfId="12387" xr:uid="{0A0E9F35-7A8A-4CAD-AC60-6FC8C3C9989A}"/>
    <cellStyle name="Output 2 4 2 5" xfId="6059" xr:uid="{00000000-0005-0000-0000-000000110000}"/>
    <cellStyle name="Output 2 4 2 6" xfId="7967" xr:uid="{89E33D9D-3A83-433A-B780-8A0E5C867E93}"/>
    <cellStyle name="Output 2 4 2 7" xfId="10423" xr:uid="{EA8A5D07-6BAF-46A2-9BC8-5321A553F098}"/>
    <cellStyle name="Output 2 4 2 8" xfId="8507" xr:uid="{E822B563-8A2B-4C09-9114-FA884EA60243}"/>
    <cellStyle name="Output 2 4 2 9" xfId="15198" xr:uid="{B1EAED4D-98EF-4811-ABFC-8D872BA4DE66}"/>
    <cellStyle name="Output 2 4 3" xfId="3694" xr:uid="{00000000-0005-0000-0000-000008110000}"/>
    <cellStyle name="Output 2 4 3 10" xfId="18322" xr:uid="{28CC5B43-39D2-4614-9860-717EE74E5206}"/>
    <cellStyle name="Output 2 4 3 2" xfId="4287" xr:uid="{00000000-0005-0000-0000-000009110000}"/>
    <cellStyle name="Output 2 4 3 2 2" xfId="5844" xr:uid="{00000000-0005-0000-0000-00000A110000}"/>
    <cellStyle name="Output 2 4 3 2 2 2" xfId="7629" xr:uid="{00000000-0005-0000-0000-00000A110000}"/>
    <cellStyle name="Output 2 4 3 2 2 3" xfId="11979" xr:uid="{4591C8D3-8730-43B0-919A-9FBFE6027356}"/>
    <cellStyle name="Output 2 4 3 2 2 4" xfId="13383" xr:uid="{5C0790CB-6D48-4CBF-AAFD-6C6549049F0E}"/>
    <cellStyle name="Output 2 4 3 2 2 5" xfId="7941" xr:uid="{02477111-DEB1-420E-87C9-DB4B14D679BE}"/>
    <cellStyle name="Output 2 4 3 2 2 6" xfId="16397" xr:uid="{EA3E78B4-B170-4823-B7AC-FE8EF673F495}"/>
    <cellStyle name="Output 2 4 3 2 2 7" xfId="17926" xr:uid="{1C11901A-A680-4014-B7CA-65409BBB5750}"/>
    <cellStyle name="Output 2 4 3 2 2 8" xfId="19234" xr:uid="{19204EC6-CC6E-4CDF-A1BC-40055A3122A3}"/>
    <cellStyle name="Output 2 4 3 2 2 9" xfId="8446" xr:uid="{CAF42601-1E7E-4A10-94E5-2E844EB2FAF9}"/>
    <cellStyle name="Output 2 4 3 2 3" xfId="6732" xr:uid="{00000000-0005-0000-0000-000009110000}"/>
    <cellStyle name="Output 2 4 3 2 4" xfId="7672" xr:uid="{B236ABBA-4122-4689-B41E-1FACBABDE686}"/>
    <cellStyle name="Output 2 4 3 2 5" xfId="14366" xr:uid="{821ACA97-A50D-4092-9249-8C5FBE87106A}"/>
    <cellStyle name="Output 2 4 3 2 6" xfId="15070" xr:uid="{67A167AC-119F-4C2C-85B0-062926529C67}"/>
    <cellStyle name="Output 2 4 3 2 7" xfId="16607" xr:uid="{63C441CD-A0BC-4546-826F-11057CF5EB8D}"/>
    <cellStyle name="Output 2 4 3 2 8" xfId="18126" xr:uid="{DC8B2CBB-BBFA-48E2-BD15-522699CA8AF3}"/>
    <cellStyle name="Output 2 4 3 2 9" xfId="19482" xr:uid="{A9322ECA-5230-4A53-BF8E-6F5A6C32ADAA}"/>
    <cellStyle name="Output 2 4 3 3" xfId="5379" xr:uid="{00000000-0005-0000-0000-00000B110000}"/>
    <cellStyle name="Output 2 4 3 3 2" xfId="7164" xr:uid="{00000000-0005-0000-0000-00000B110000}"/>
    <cellStyle name="Output 2 4 3 3 3" xfId="11514" xr:uid="{2AB84F5C-1371-44BA-884D-D985EB688986}"/>
    <cellStyle name="Output 2 4 3 3 4" xfId="12918" xr:uid="{DFBBEA6F-BBFF-4FAD-96AB-B24E64559E1A}"/>
    <cellStyle name="Output 2 4 3 3 5" xfId="8505" xr:uid="{18B1913C-281D-4342-928E-D41AB05E3971}"/>
    <cellStyle name="Output 2 4 3 3 6" xfId="15932" xr:uid="{4752832A-6391-4122-A941-32C47268F4A0}"/>
    <cellStyle name="Output 2 4 3 3 7" xfId="17461" xr:uid="{9CC59837-9D17-48A6-8B95-EA45B3D1E861}"/>
    <cellStyle name="Output 2 4 3 3 8" xfId="18769" xr:uid="{4B491875-2F84-40BB-9EAE-CFD75095C03A}"/>
    <cellStyle name="Output 2 4 3 3 9" xfId="8273" xr:uid="{389B3691-6ACE-4548-9001-BC8DF6BDCBAC}"/>
    <cellStyle name="Output 2 4 3 4" xfId="6271" xr:uid="{00000000-0005-0000-0000-000008110000}"/>
    <cellStyle name="Output 2 4 3 5" xfId="10663" xr:uid="{EEA36DAC-584D-46F8-A802-E30281266F1E}"/>
    <cellStyle name="Output 2 4 3 6" xfId="9475" xr:uid="{575F6989-FAF2-4B65-B0B9-99F69CF049DF}"/>
    <cellStyle name="Output 2 4 3 7" xfId="9408" xr:uid="{C9088696-7675-4FFD-AAF2-C07B000D9087}"/>
    <cellStyle name="Output 2 4 3 8" xfId="15454" xr:uid="{F3D35B5E-A374-441F-B618-4BB3ACEBFE59}"/>
    <cellStyle name="Output 2 4 3 9" xfId="16783" xr:uid="{B0C676C2-920F-417D-935A-78EC9F27E102}"/>
    <cellStyle name="Output 2 4 4" xfId="3916" xr:uid="{00000000-0005-0000-0000-00000C110000}"/>
    <cellStyle name="Output 2 4 4 2" xfId="5552" xr:uid="{00000000-0005-0000-0000-00000D110000}"/>
    <cellStyle name="Output 2 4 4 2 2" xfId="7337" xr:uid="{00000000-0005-0000-0000-00000D110000}"/>
    <cellStyle name="Output 2 4 4 2 3" xfId="11687" xr:uid="{23A0B372-8A5E-47F0-9828-B9C726E7E67D}"/>
    <cellStyle name="Output 2 4 4 2 4" xfId="13091" xr:uid="{23C987E2-3AB4-4D6B-BD6F-9D3102F2091F}"/>
    <cellStyle name="Output 2 4 4 2 5" xfId="14074" xr:uid="{99E865B0-31F2-42F3-9132-01E0BEF4705B}"/>
    <cellStyle name="Output 2 4 4 2 6" xfId="16105" xr:uid="{3B20AE4C-1470-4432-A05D-1EDC4820F7B0}"/>
    <cellStyle name="Output 2 4 4 2 7" xfId="17634" xr:uid="{5A5E62B7-74FF-413D-A6AC-0608AF86D139}"/>
    <cellStyle name="Output 2 4 4 2 8" xfId="18942" xr:uid="{76FF48A0-BAC8-48D9-977B-455411B58064}"/>
    <cellStyle name="Output 2 4 4 2 9" xfId="18319" xr:uid="{5D4588CD-73F5-45A6-85B5-2062E6FD32F7}"/>
    <cellStyle name="Output 2 4 4 3" xfId="6444" xr:uid="{00000000-0005-0000-0000-00000C110000}"/>
    <cellStyle name="Output 2 4 4 4" xfId="10858" xr:uid="{EADD43C5-697B-42B9-AE9E-B7FBC5A79659}"/>
    <cellStyle name="Output 2 4 4 5" xfId="9476" xr:uid="{62C5D63F-EE2A-4C2B-A6BD-839E5830630A}"/>
    <cellStyle name="Output 2 4 4 6" xfId="9182" xr:uid="{C127B15F-3A4E-463F-933D-2A519459F58E}"/>
    <cellStyle name="Output 2 4 4 7" xfId="10928" xr:uid="{48BB53D4-EA5B-46F2-B604-EC12A36767D2}"/>
    <cellStyle name="Output 2 4 4 8" xfId="8143" xr:uid="{27DBD2FC-2B8F-433D-ADF5-C78F4EB5816B}"/>
    <cellStyle name="Output 2 4 4 9" xfId="12210" xr:uid="{8D7D9BE3-F594-4C49-BA37-5874DC011035}"/>
    <cellStyle name="Output 2 4 5" xfId="5091" xr:uid="{00000000-0005-0000-0000-00000E110000}"/>
    <cellStyle name="Output 2 4 5 2" xfId="6876" xr:uid="{00000000-0005-0000-0000-00000E110000}"/>
    <cellStyle name="Output 2 4 5 3" xfId="11226" xr:uid="{FD40419B-2B15-43DB-BC14-8BB75AA32C3D}"/>
    <cellStyle name="Output 2 4 5 4" xfId="12630" xr:uid="{F9DBBE15-DF14-4B11-A586-5D0D4A815881}"/>
    <cellStyle name="Output 2 4 5 5" xfId="7770" xr:uid="{9B0596BD-4C5F-41ED-A9E3-854AC14E428D}"/>
    <cellStyle name="Output 2 4 5 6" xfId="15644" xr:uid="{7011952E-27BE-4E01-8B8A-675EDCD032DF}"/>
    <cellStyle name="Output 2 4 5 7" xfId="17173" xr:uid="{32FAD98B-325A-4377-AF86-E347ECFADE89}"/>
    <cellStyle name="Output 2 4 5 8" xfId="18481" xr:uid="{39DFF7A8-0329-4D80-9DC1-A9629F27A857}"/>
    <cellStyle name="Output 2 4 5 9" xfId="12258" xr:uid="{DC0FF5D2-973C-4590-A6F6-1DFA9F40837A}"/>
    <cellStyle name="Output 2 4 6" xfId="5984" xr:uid="{00000000-0005-0000-0000-0000FF100000}"/>
    <cellStyle name="Output 2 4 7" xfId="10224" xr:uid="{953C889E-0A3E-437F-B0DD-8075461E4599}"/>
    <cellStyle name="Output 2 4 8" xfId="8333" xr:uid="{03B48680-44ED-4B45-82D5-2C65339E3860}"/>
    <cellStyle name="Output 2 4 9" xfId="10976" xr:uid="{700E3726-B99F-4741-811F-FD0D1C67F7B4}"/>
    <cellStyle name="Output 2 5" xfId="3315" xr:uid="{00000000-0005-0000-0000-00000F110000}"/>
    <cellStyle name="Output 2 5 10" xfId="14978" xr:uid="{B1D2F06E-7491-40C7-AF10-8956FED0FA0F}"/>
    <cellStyle name="Output 2 5 11" xfId="16823" xr:uid="{81FB03A7-6F54-4342-A253-E9DEEC5F46FB}"/>
    <cellStyle name="Output 2 5 12" xfId="14300" xr:uid="{80B587D7-5947-4EE5-8952-35A01937AF01}"/>
    <cellStyle name="Output 2 5 2" xfId="3404" xr:uid="{00000000-0005-0000-0000-000010110000}"/>
    <cellStyle name="Output 2 5 2 10" xfId="15295" xr:uid="{38C33A80-2788-4CE7-9062-C94F3B74434A}"/>
    <cellStyle name="Output 2 5 2 11" xfId="19378" xr:uid="{4BD514D1-1875-43ED-BEAF-B50FA135A421}"/>
    <cellStyle name="Output 2 5 2 2" xfId="3697" xr:uid="{00000000-0005-0000-0000-000011110000}"/>
    <cellStyle name="Output 2 5 2 2 10" xfId="19938" xr:uid="{F7B5FB58-3AF5-4D2C-A8A9-ECF0D4E635F3}"/>
    <cellStyle name="Output 2 5 2 2 2" xfId="4290" xr:uid="{00000000-0005-0000-0000-000012110000}"/>
    <cellStyle name="Output 2 5 2 2 2 2" xfId="5847" xr:uid="{00000000-0005-0000-0000-000013110000}"/>
    <cellStyle name="Output 2 5 2 2 2 2 2" xfId="7632" xr:uid="{00000000-0005-0000-0000-000013110000}"/>
    <cellStyle name="Output 2 5 2 2 2 2 3" xfId="11982" xr:uid="{F6A92506-BFE8-4340-AE5F-484CD9499ADC}"/>
    <cellStyle name="Output 2 5 2 2 2 2 4" xfId="13386" xr:uid="{2060053C-DA2E-48C8-B410-21B79B3F539F}"/>
    <cellStyle name="Output 2 5 2 2 2 2 5" xfId="14192" xr:uid="{2A5E3984-9BCD-4996-ACB8-07FD1A996437}"/>
    <cellStyle name="Output 2 5 2 2 2 2 6" xfId="16400" xr:uid="{61504374-BB96-4A75-844A-16071E5A3E57}"/>
    <cellStyle name="Output 2 5 2 2 2 2 7" xfId="17929" xr:uid="{1E4C8B6D-351C-4E30-B698-8EA182F0A427}"/>
    <cellStyle name="Output 2 5 2 2 2 2 8" xfId="19237" xr:uid="{96EF0A36-DCD0-480F-8372-05DD8B57F021}"/>
    <cellStyle name="Output 2 5 2 2 2 2 9" xfId="19614" xr:uid="{2CCE2E99-B18A-4B23-9435-2B078FD93035}"/>
    <cellStyle name="Output 2 5 2 2 2 3" xfId="6735" xr:uid="{00000000-0005-0000-0000-000012110000}"/>
    <cellStyle name="Output 2 5 2 2 2 4" xfId="7669" xr:uid="{C95A8B9A-0A07-4897-91F0-DAA83DEFBA13}"/>
    <cellStyle name="Output 2 5 2 2 2 5" xfId="9052" xr:uid="{8280E63D-FD47-41A4-8A0D-1B7C6B625854}"/>
    <cellStyle name="Output 2 5 2 2 2 6" xfId="15073" xr:uid="{37950BA9-D0B1-4C97-AD2D-76A0801E6012}"/>
    <cellStyle name="Output 2 5 2 2 2 7" xfId="16610" xr:uid="{17354BFB-B481-4719-9E85-F957DC00D8FA}"/>
    <cellStyle name="Output 2 5 2 2 2 8" xfId="18129" xr:uid="{68A7C471-8610-4A9C-8B19-6457A6CE85D6}"/>
    <cellStyle name="Output 2 5 2 2 2 9" xfId="14167" xr:uid="{F048FE99-2BAE-499E-A579-B1E68A5C17FB}"/>
    <cellStyle name="Output 2 5 2 2 3" xfId="5382" xr:uid="{00000000-0005-0000-0000-000014110000}"/>
    <cellStyle name="Output 2 5 2 2 3 2" xfId="7167" xr:uid="{00000000-0005-0000-0000-000014110000}"/>
    <cellStyle name="Output 2 5 2 2 3 3" xfId="11517" xr:uid="{2F3C6A04-F5FB-476B-8FB4-C052C314AE93}"/>
    <cellStyle name="Output 2 5 2 2 3 4" xfId="12921" xr:uid="{DA219539-71A6-4AE7-A81D-FD3652C4CF38}"/>
    <cellStyle name="Output 2 5 2 2 3 5" xfId="14407" xr:uid="{2058451D-9BB8-4ED5-BDFC-B39F51C6CAC5}"/>
    <cellStyle name="Output 2 5 2 2 3 6" xfId="15935" xr:uid="{1E8F01FA-0588-4400-9535-AE7A442354BE}"/>
    <cellStyle name="Output 2 5 2 2 3 7" xfId="17464" xr:uid="{7B9CA3C4-FD4E-46D8-B014-286A9ED3BEED}"/>
    <cellStyle name="Output 2 5 2 2 3 8" xfId="18772" xr:uid="{72C74298-399E-4ECB-8751-C1BAA1335223}"/>
    <cellStyle name="Output 2 5 2 2 3 9" xfId="19390" xr:uid="{133D8CEB-CB07-4650-ABC6-86CDDFB9AF81}"/>
    <cellStyle name="Output 2 5 2 2 4" xfId="6274" xr:uid="{00000000-0005-0000-0000-000011110000}"/>
    <cellStyle name="Output 2 5 2 2 5" xfId="10821" xr:uid="{057C9349-5832-4099-A696-66CC114E21EE}"/>
    <cellStyle name="Output 2 5 2 2 6" xfId="8573" xr:uid="{C890ACC2-6518-471C-A62A-D4FDDFE2768E}"/>
    <cellStyle name="Output 2 5 2 2 7" xfId="14094" xr:uid="{53C809FF-657B-4EA3-BD69-687DD6C91132}"/>
    <cellStyle name="Output 2 5 2 2 8" xfId="14591" xr:uid="{C6B5A375-B355-4541-B368-E58F4DCB0F1C}"/>
    <cellStyle name="Output 2 5 2 2 9" xfId="16858" xr:uid="{2174575E-CBC0-4ACC-BD63-32F1A5028775}"/>
    <cellStyle name="Output 2 5 2 3" xfId="4009" xr:uid="{00000000-0005-0000-0000-000015110000}"/>
    <cellStyle name="Output 2 5 2 3 2" xfId="5631" xr:uid="{00000000-0005-0000-0000-000016110000}"/>
    <cellStyle name="Output 2 5 2 3 2 2" xfId="7416" xr:uid="{00000000-0005-0000-0000-000016110000}"/>
    <cellStyle name="Output 2 5 2 3 2 3" xfId="11766" xr:uid="{F35D832A-1A9F-4F95-A8FE-972DD0326318}"/>
    <cellStyle name="Output 2 5 2 3 2 4" xfId="13170" xr:uid="{40A84A43-EB21-4B35-84AA-D12FDCE0870E}"/>
    <cellStyle name="Output 2 5 2 3 2 5" xfId="10037" xr:uid="{8FF81966-EDBE-4F1E-BF77-AE54242725CE}"/>
    <cellStyle name="Output 2 5 2 3 2 6" xfId="16184" xr:uid="{8ED4F224-1B1F-4945-89EF-96AB92FA8045}"/>
    <cellStyle name="Output 2 5 2 3 2 7" xfId="17713" xr:uid="{CB2FF46D-3026-4F5D-9D85-D9EC4BA07B58}"/>
    <cellStyle name="Output 2 5 2 3 2 8" xfId="19021" xr:uid="{6CA07FF8-B936-4780-90AF-807246F26C4C}"/>
    <cellStyle name="Output 2 5 2 3 2 9" xfId="18309" xr:uid="{2D62E363-1E45-43CD-AE44-51E86CB2A122}"/>
    <cellStyle name="Output 2 5 2 3 3" xfId="6521" xr:uid="{00000000-0005-0000-0000-000015110000}"/>
    <cellStyle name="Output 2 5 2 3 4" xfId="11072" xr:uid="{0E12FBEC-F88A-49C4-84A4-457775BB8590}"/>
    <cellStyle name="Output 2 5 2 3 5" xfId="12421" xr:uid="{6AFC984C-F4E4-4831-B58C-50163E9D4342}"/>
    <cellStyle name="Output 2 5 2 3 6" xfId="12297" xr:uid="{6C3D0CA9-54E8-4D37-B7DF-52337D2CA18A}"/>
    <cellStyle name="Output 2 5 2 3 7" xfId="10651" xr:uid="{7823D27B-0358-425B-9B4E-16FD8F590F21}"/>
    <cellStyle name="Output 2 5 2 3 8" xfId="14211" xr:uid="{6655AC00-6602-495D-9E61-62C1637291E8}"/>
    <cellStyle name="Output 2 5 2 3 9" xfId="8866" xr:uid="{EA5F460D-63E2-4E04-B2A9-8E681AA8F3C5}"/>
    <cellStyle name="Output 2 5 2 4" xfId="5167" xr:uid="{00000000-0005-0000-0000-000017110000}"/>
    <cellStyle name="Output 2 5 2 4 2" xfId="6952" xr:uid="{00000000-0005-0000-0000-000017110000}"/>
    <cellStyle name="Output 2 5 2 4 3" xfId="11302" xr:uid="{7DEA0BD6-E5A4-4A38-A15B-DBF4BA2544F2}"/>
    <cellStyle name="Output 2 5 2 4 4" xfId="12706" xr:uid="{C6361422-DED1-443E-A5E7-37283585693F}"/>
    <cellStyle name="Output 2 5 2 4 5" xfId="12457" xr:uid="{C569FA19-1B06-4A93-8370-39A473EEE1F1}"/>
    <cellStyle name="Output 2 5 2 4 6" xfId="15720" xr:uid="{62135ACB-35D2-4352-93E7-80749F51C4CC}"/>
    <cellStyle name="Output 2 5 2 4 7" xfId="17249" xr:uid="{8324BB6A-617B-45ED-997C-0B8E7EB73459}"/>
    <cellStyle name="Output 2 5 2 4 8" xfId="18557" xr:uid="{06453DFE-529B-4A5F-B853-0D033EF08B0F}"/>
    <cellStyle name="Output 2 5 2 4 9" xfId="16769" xr:uid="{3B4F1539-4A5A-4A1E-A74A-6FC6C7873016}"/>
    <cellStyle name="Output 2 5 2 5" xfId="6060" xr:uid="{00000000-0005-0000-0000-000010110000}"/>
    <cellStyle name="Output 2 5 2 6" xfId="7966" xr:uid="{CF828BCC-535F-4446-8EF5-29393722F6EB}"/>
    <cellStyle name="Output 2 5 2 7" xfId="10486" xr:uid="{A79613A9-A8EA-49A6-A921-2507C5BCE55A}"/>
    <cellStyle name="Output 2 5 2 8" xfId="10051" xr:uid="{D2C5B16B-7F14-4E38-8766-EE538F2256CB}"/>
    <cellStyle name="Output 2 5 2 9" xfId="10842" xr:uid="{53ED76D8-5B9B-4105-AB12-FB9CBD0A5B77}"/>
    <cellStyle name="Output 2 5 3" xfId="3696" xr:uid="{00000000-0005-0000-0000-000018110000}"/>
    <cellStyle name="Output 2 5 3 10" xfId="19429" xr:uid="{4F517FCC-EB67-4DC9-B436-D5A3FE995858}"/>
    <cellStyle name="Output 2 5 3 2" xfId="4289" xr:uid="{00000000-0005-0000-0000-000019110000}"/>
    <cellStyle name="Output 2 5 3 2 2" xfId="5846" xr:uid="{00000000-0005-0000-0000-00001A110000}"/>
    <cellStyle name="Output 2 5 3 2 2 2" xfId="7631" xr:uid="{00000000-0005-0000-0000-00001A110000}"/>
    <cellStyle name="Output 2 5 3 2 2 3" xfId="11981" xr:uid="{347D1330-9167-48DF-89D5-C56FAD94741D}"/>
    <cellStyle name="Output 2 5 3 2 2 4" xfId="13385" xr:uid="{E54F33C9-CF27-4DEE-B1B0-10CC2603D5ED}"/>
    <cellStyle name="Output 2 5 3 2 2 5" xfId="13960" xr:uid="{8A743D5D-2C49-468C-84EE-1E314DECBB20}"/>
    <cellStyle name="Output 2 5 3 2 2 6" xfId="16399" xr:uid="{C19B2D31-C80D-40C1-BCC9-B706FC5E1464}"/>
    <cellStyle name="Output 2 5 3 2 2 7" xfId="17928" xr:uid="{546ABA5F-39FD-4BC6-9885-7EFBC73E7790}"/>
    <cellStyle name="Output 2 5 3 2 2 8" xfId="19236" xr:uid="{B029C66C-C778-4957-840D-1C31C1055693}"/>
    <cellStyle name="Output 2 5 3 2 2 9" xfId="12165" xr:uid="{86ECF24E-E9C2-48A3-AAF4-229918429841}"/>
    <cellStyle name="Output 2 5 3 2 3" xfId="6734" xr:uid="{00000000-0005-0000-0000-000019110000}"/>
    <cellStyle name="Output 2 5 3 2 4" xfId="7670" xr:uid="{AD59EFD6-AC23-457C-948E-F952EAE5ADFE}"/>
    <cellStyle name="Output 2 5 3 2 5" xfId="14737" xr:uid="{F3A3A344-6133-4BE4-A5AB-61CC1F2AD74F}"/>
    <cellStyle name="Output 2 5 3 2 6" xfId="15072" xr:uid="{A35EB47F-3F6C-4C4A-AA2F-7B0EDBA92448}"/>
    <cellStyle name="Output 2 5 3 2 7" xfId="16609" xr:uid="{30BA343E-816E-42A4-B439-69C9AA8E4A08}"/>
    <cellStyle name="Output 2 5 3 2 8" xfId="18128" xr:uid="{8DA07E65-FB34-40D4-8705-3A25F827A5B4}"/>
    <cellStyle name="Output 2 5 3 2 9" xfId="19560" xr:uid="{3962B28A-A536-41CA-AD9C-C0CADBF83BAE}"/>
    <cellStyle name="Output 2 5 3 3" xfId="5381" xr:uid="{00000000-0005-0000-0000-00001B110000}"/>
    <cellStyle name="Output 2 5 3 3 2" xfId="7166" xr:uid="{00000000-0005-0000-0000-00001B110000}"/>
    <cellStyle name="Output 2 5 3 3 3" xfId="11516" xr:uid="{B104A374-E67A-4453-A0EA-879FD2099495}"/>
    <cellStyle name="Output 2 5 3 3 4" xfId="12920" xr:uid="{455A71A0-09C3-4AFF-9317-E324D40A0EBE}"/>
    <cellStyle name="Output 2 5 3 3 5" xfId="12485" xr:uid="{E26BA4CC-5A88-49DE-A07F-500F30FCA3F4}"/>
    <cellStyle name="Output 2 5 3 3 6" xfId="15934" xr:uid="{299DB6A0-6416-4A54-AE65-85CC8A6ACF8E}"/>
    <cellStyle name="Output 2 5 3 3 7" xfId="17463" xr:uid="{5BAC8128-2274-4C0E-B655-9EC1FA8FA21B}"/>
    <cellStyle name="Output 2 5 3 3 8" xfId="18771" xr:uid="{27A969D0-71F7-4BBF-AC6F-E9296324B785}"/>
    <cellStyle name="Output 2 5 3 3 9" xfId="19779" xr:uid="{ED45B94D-4A79-43D4-BCEB-70AA1CD3F1A4}"/>
    <cellStyle name="Output 2 5 3 4" xfId="6273" xr:uid="{00000000-0005-0000-0000-000018110000}"/>
    <cellStyle name="Output 2 5 3 5" xfId="11020" xr:uid="{5F82574B-972A-4A5A-BF68-9F0DCAF3C242}"/>
    <cellStyle name="Output 2 5 3 6" xfId="8347" xr:uid="{14901AE6-AFB2-48BE-87C7-0F19DDF6198E}"/>
    <cellStyle name="Output 2 5 3 7" xfId="13583" xr:uid="{77909708-A67D-4347-9BD3-93763DA4C1BF}"/>
    <cellStyle name="Output 2 5 3 8" xfId="15162" xr:uid="{C0D07BA4-AB4B-4CB3-8D1F-6D549F106D4D}"/>
    <cellStyle name="Output 2 5 3 9" xfId="17003" xr:uid="{861DB5DF-86D9-4636-BBE6-D69F0263D431}"/>
    <cellStyle name="Output 2 5 4" xfId="3917" xr:uid="{00000000-0005-0000-0000-00001C110000}"/>
    <cellStyle name="Output 2 5 4 2" xfId="5553" xr:uid="{00000000-0005-0000-0000-00001D110000}"/>
    <cellStyle name="Output 2 5 4 2 2" xfId="7338" xr:uid="{00000000-0005-0000-0000-00001D110000}"/>
    <cellStyle name="Output 2 5 4 2 3" xfId="11688" xr:uid="{F6E3D0E9-6D83-4E1E-A05B-CFD4B768AC2B}"/>
    <cellStyle name="Output 2 5 4 2 4" xfId="13092" xr:uid="{D2EE86A2-4F43-419D-A179-66B59250384D}"/>
    <cellStyle name="Output 2 5 4 2 5" xfId="14383" xr:uid="{E9691F3F-D598-439C-8A24-C1148E480449}"/>
    <cellStyle name="Output 2 5 4 2 6" xfId="16106" xr:uid="{A968AFDB-4E64-47A1-A80F-1AD3CCB3CCE2}"/>
    <cellStyle name="Output 2 5 4 2 7" xfId="17635" xr:uid="{B71E8E90-3203-40EF-B8D7-9A3A793D7C8E}"/>
    <cellStyle name="Output 2 5 4 2 8" xfId="18943" xr:uid="{90347202-8F9D-4A10-BE4C-A2FBA9A966E7}"/>
    <cellStyle name="Output 2 5 4 2 9" xfId="18229" xr:uid="{F3198E33-A697-4054-A1CC-3052E58BB21F}"/>
    <cellStyle name="Output 2 5 4 3" xfId="6445" xr:uid="{00000000-0005-0000-0000-00001C110000}"/>
    <cellStyle name="Output 2 5 4 4" xfId="10662" xr:uid="{1284826F-E02C-4D46-97CC-659C069C18F2}"/>
    <cellStyle name="Output 2 5 4 5" xfId="8275" xr:uid="{994D6E08-B723-4A53-8B2E-565047902D6F}"/>
    <cellStyle name="Output 2 5 4 6" xfId="8194" xr:uid="{A43AB08F-B68E-459F-8842-86E902C22C9F}"/>
    <cellStyle name="Output 2 5 4 7" xfId="13450" xr:uid="{4EC45FB9-7282-456C-9A89-D2CB3790279B}"/>
    <cellStyle name="Output 2 5 4 8" xfId="10599" xr:uid="{B0EE653C-02C6-435B-8D4E-C60E7CFE464A}"/>
    <cellStyle name="Output 2 5 4 9" xfId="19353" xr:uid="{622315ED-1BAB-428C-9B56-80CD26363FED}"/>
    <cellStyle name="Output 2 5 5" xfId="5092" xr:uid="{00000000-0005-0000-0000-00001E110000}"/>
    <cellStyle name="Output 2 5 5 2" xfId="6877" xr:uid="{00000000-0005-0000-0000-00001E110000}"/>
    <cellStyle name="Output 2 5 5 3" xfId="11227" xr:uid="{A9171315-994F-44A8-89F8-B0BE7E16FF95}"/>
    <cellStyle name="Output 2 5 5 4" xfId="12631" xr:uid="{4CCB6D38-D888-4D5E-8D24-8E7B42A85330}"/>
    <cellStyle name="Output 2 5 5 5" xfId="13708" xr:uid="{6E503062-4E8C-4B2C-8BCE-86BD462C9294}"/>
    <cellStyle name="Output 2 5 5 6" xfId="15645" xr:uid="{EA0BD8B1-3E9D-4EB6-B0A7-E5F0D3DE8D96}"/>
    <cellStyle name="Output 2 5 5 7" xfId="17174" xr:uid="{ACAC6F79-23D3-46C7-994D-229C83750AFB}"/>
    <cellStyle name="Output 2 5 5 8" xfId="18482" xr:uid="{C2121E1C-C05B-4021-BAF4-3BEED200F42B}"/>
    <cellStyle name="Output 2 5 5 9" xfId="19815" xr:uid="{30AFF120-8AE8-4FDD-A5C8-089EE04F72E3}"/>
    <cellStyle name="Output 2 5 6" xfId="5985" xr:uid="{00000000-0005-0000-0000-00000F110000}"/>
    <cellStyle name="Output 2 5 7" xfId="9646" xr:uid="{5A04F2DD-4426-40E5-8277-2494AEFD7B58}"/>
    <cellStyle name="Output 2 5 8" xfId="13415" xr:uid="{4A634114-4665-4CFA-98A0-6D698FBDFDD3}"/>
    <cellStyle name="Output 2 5 9" xfId="7666" xr:uid="{4FFB7F60-793D-432A-9B8C-24FD6E4FB827}"/>
    <cellStyle name="Output 2 6" xfId="3396" xr:uid="{00000000-0005-0000-0000-00001F110000}"/>
    <cellStyle name="Output 2 6 10" xfId="16820" xr:uid="{A8567355-6EE1-4EA3-A9B8-80B97FDBCA55}"/>
    <cellStyle name="Output 2 6 11" xfId="19880" xr:uid="{F94663CA-D264-48C4-BCEE-8A5AA41336E0}"/>
    <cellStyle name="Output 2 6 2" xfId="3698" xr:uid="{00000000-0005-0000-0000-000020110000}"/>
    <cellStyle name="Output 2 6 2 10" xfId="16437" xr:uid="{A55E0E93-5328-4A6A-B3B6-CEDB18B1719C}"/>
    <cellStyle name="Output 2 6 2 2" xfId="4291" xr:uid="{00000000-0005-0000-0000-000021110000}"/>
    <cellStyle name="Output 2 6 2 2 2" xfId="5848" xr:uid="{00000000-0005-0000-0000-000022110000}"/>
    <cellStyle name="Output 2 6 2 2 2 2" xfId="7633" xr:uid="{00000000-0005-0000-0000-000022110000}"/>
    <cellStyle name="Output 2 6 2 2 2 3" xfId="11983" xr:uid="{6825A610-960D-4C67-989E-E9029042F4E6}"/>
    <cellStyle name="Output 2 6 2 2 2 4" xfId="13387" xr:uid="{BBC0AEE1-98B7-4AFB-B442-8296829BAAC5}"/>
    <cellStyle name="Output 2 6 2 2 2 5" xfId="12513" xr:uid="{0DC859FC-E72F-497E-9521-0A88860E2BE4}"/>
    <cellStyle name="Output 2 6 2 2 2 6" xfId="16401" xr:uid="{43126E0F-65C0-41BE-8D9F-C642083EF3C7}"/>
    <cellStyle name="Output 2 6 2 2 2 7" xfId="17930" xr:uid="{76D14446-6FA2-4B23-9A19-090C5C6932D2}"/>
    <cellStyle name="Output 2 6 2 2 2 8" xfId="19238" xr:uid="{4712A267-2E34-41C8-8ABC-9505129D123C}"/>
    <cellStyle name="Output 2 6 2 2 2 9" xfId="18204" xr:uid="{3EA3C067-0CB5-4485-B10D-6AE2D7E60CE3}"/>
    <cellStyle name="Output 2 6 2 2 3" xfId="6736" xr:uid="{00000000-0005-0000-0000-000021110000}"/>
    <cellStyle name="Output 2 6 2 2 4" xfId="7668" xr:uid="{3E407F0C-F26F-48FA-9457-65475F5DECF0}"/>
    <cellStyle name="Output 2 6 2 2 5" xfId="8218" xr:uid="{DB6D695C-9242-428B-87CE-F74ECE6B6D85}"/>
    <cellStyle name="Output 2 6 2 2 6" xfId="15074" xr:uid="{16082C52-6F4F-4BDB-BB3C-7A9E9F6378B2}"/>
    <cellStyle name="Output 2 6 2 2 7" xfId="16611" xr:uid="{C0FFD8E8-D3B5-4C5D-AAA8-FF3F3F8B3291}"/>
    <cellStyle name="Output 2 6 2 2 8" xfId="18130" xr:uid="{8A80CEB1-9551-4AAB-A6C1-6F31813BFEE5}"/>
    <cellStyle name="Output 2 6 2 2 9" xfId="8135" xr:uid="{0FB077ED-369C-4368-804E-C3EEFF7CE66B}"/>
    <cellStyle name="Output 2 6 2 3" xfId="5383" xr:uid="{00000000-0005-0000-0000-000023110000}"/>
    <cellStyle name="Output 2 6 2 3 2" xfId="7168" xr:uid="{00000000-0005-0000-0000-000023110000}"/>
    <cellStyle name="Output 2 6 2 3 3" xfId="11518" xr:uid="{218100EC-2140-49D7-92C7-EEA604D04FEE}"/>
    <cellStyle name="Output 2 6 2 3 4" xfId="12922" xr:uid="{475D11EF-CBDE-4BB3-B051-0A9D90CE5487}"/>
    <cellStyle name="Output 2 6 2 3 5" xfId="9378" xr:uid="{B882B894-D048-4ED8-B2AC-A8316FE6E59F}"/>
    <cellStyle name="Output 2 6 2 3 6" xfId="15936" xr:uid="{0C157FB7-06AE-4E11-97D4-179C51ABF603}"/>
    <cellStyle name="Output 2 6 2 3 7" xfId="17465" xr:uid="{346DAEB1-884F-45FF-B08F-5CA032F0B890}"/>
    <cellStyle name="Output 2 6 2 3 8" xfId="18773" xr:uid="{F1841060-7CEF-4A30-9659-CE7D792FF9D5}"/>
    <cellStyle name="Output 2 6 2 3 9" xfId="15247" xr:uid="{3F67BC25-541B-4696-AE22-B57F509E10EA}"/>
    <cellStyle name="Output 2 6 2 4" xfId="6275" xr:uid="{00000000-0005-0000-0000-000020110000}"/>
    <cellStyle name="Output 2 6 2 5" xfId="10624" xr:uid="{1C63A4D6-A2D9-4985-8381-8542BCCD96EE}"/>
    <cellStyle name="Output 2 6 2 6" xfId="14627" xr:uid="{F462ED36-15BE-4A8A-8799-B2D482AB5004}"/>
    <cellStyle name="Output 2 6 2 7" xfId="10987" xr:uid="{71F4A62F-825B-4BE7-AACC-6A0672118686}"/>
    <cellStyle name="Output 2 6 2 8" xfId="15428" xr:uid="{070CF003-4FA9-4EC7-BF9D-267DE6E6FC8B}"/>
    <cellStyle name="Output 2 6 2 9" xfId="16723" xr:uid="{2709E577-8CCC-48DC-B8AD-0976CF6C4E32}"/>
    <cellStyle name="Output 2 6 3" xfId="4001" xr:uid="{00000000-0005-0000-0000-000024110000}"/>
    <cellStyle name="Output 2 6 3 2" xfId="5623" xr:uid="{00000000-0005-0000-0000-000025110000}"/>
    <cellStyle name="Output 2 6 3 2 2" xfId="7408" xr:uid="{00000000-0005-0000-0000-000025110000}"/>
    <cellStyle name="Output 2 6 3 2 3" xfId="11758" xr:uid="{FA41606D-89C2-4C04-A609-2863CADDE4F9}"/>
    <cellStyle name="Output 2 6 3 2 4" xfId="13162" xr:uid="{BF3F6391-AB02-4BF0-A90A-DD2FADBA86AE}"/>
    <cellStyle name="Output 2 6 3 2 5" xfId="14267" xr:uid="{50723DA1-E050-49C3-9B95-8596D0A69A28}"/>
    <cellStyle name="Output 2 6 3 2 6" xfId="16176" xr:uid="{996D7BA5-6C50-4187-9DC4-F912C18A7D7F}"/>
    <cellStyle name="Output 2 6 3 2 7" xfId="17705" xr:uid="{00146868-2028-4DA9-A718-D957D6B9CEEA}"/>
    <cellStyle name="Output 2 6 3 2 8" xfId="19013" xr:uid="{AC1CCF47-7966-4F93-B310-A80C34F37F49}"/>
    <cellStyle name="Output 2 6 3 2 9" xfId="16663" xr:uid="{3B986278-C223-499E-BECA-26B139363167}"/>
    <cellStyle name="Output 2 6 3 3" xfId="6513" xr:uid="{00000000-0005-0000-0000-000024110000}"/>
    <cellStyle name="Output 2 6 3 4" xfId="10169" xr:uid="{B7E5C8DC-2D17-41D8-9113-EC78906FC865}"/>
    <cellStyle name="Output 2 6 3 5" xfId="13926" xr:uid="{8A9B0C96-F1DC-41FA-9101-2FA673691500}"/>
    <cellStyle name="Output 2 6 3 6" xfId="12434" xr:uid="{19D1D3FA-2E31-4588-82AF-C758B109CCEC}"/>
    <cellStyle name="Output 2 6 3 7" xfId="9651" xr:uid="{0F0FEFCD-5E60-4F1A-83C0-FB6880038875}"/>
    <cellStyle name="Output 2 6 3 8" xfId="13689" xr:uid="{4F40C628-925C-42FE-8439-EA5ECCCE1C52}"/>
    <cellStyle name="Output 2 6 3 9" xfId="14017" xr:uid="{82EFC3CD-C8D9-4978-AE63-0524993F10E3}"/>
    <cellStyle name="Output 2 6 4" xfId="5159" xr:uid="{00000000-0005-0000-0000-000026110000}"/>
    <cellStyle name="Output 2 6 4 2" xfId="6944" xr:uid="{00000000-0005-0000-0000-000026110000}"/>
    <cellStyle name="Output 2 6 4 3" xfId="11294" xr:uid="{E5BFB6FC-9883-4852-8DE0-A0E7E74AF618}"/>
    <cellStyle name="Output 2 6 4 4" xfId="12698" xr:uid="{486C503C-1C3B-4BA1-82A5-9F3F8B8C823A}"/>
    <cellStyle name="Output 2 6 4 5" xfId="13779" xr:uid="{7EBCDBEC-BEAD-4D76-A663-1B3E20444391}"/>
    <cellStyle name="Output 2 6 4 6" xfId="15712" xr:uid="{833C983F-CE11-4800-9DE4-013FD2A6E379}"/>
    <cellStyle name="Output 2 6 4 7" xfId="17241" xr:uid="{59C10582-2AF6-485B-9321-4F46CDDF6B45}"/>
    <cellStyle name="Output 2 6 4 8" xfId="18549" xr:uid="{175EED56-29E1-4A92-A54F-09F3264F1215}"/>
    <cellStyle name="Output 2 6 4 9" xfId="19817" xr:uid="{ECB98CD2-1790-4214-B080-8212FADDC757}"/>
    <cellStyle name="Output 2 6 5" xfId="6052" xr:uid="{00000000-0005-0000-0000-00001F110000}"/>
    <cellStyle name="Output 2 6 6" xfId="7974" xr:uid="{70129D73-07F7-48F3-B699-42E436B6B99D}"/>
    <cellStyle name="Output 2 6 7" xfId="13469" xr:uid="{CBB7E0C3-9023-4267-9C9D-3B80331EA68C}"/>
    <cellStyle name="Output 2 6 8" xfId="13593" xr:uid="{D2ACD06A-2A77-4F6C-BAD4-A089BD8A4D83}"/>
    <cellStyle name="Output 2 6 9" xfId="14311" xr:uid="{8BD8FFA7-BBF3-4B5A-846C-57C46E51B4E7}"/>
    <cellStyle name="Output 2 7" xfId="3479" xr:uid="{00000000-0005-0000-0000-000027110000}"/>
    <cellStyle name="Output 2 7 10" xfId="15151" xr:uid="{A48A1080-BCED-44C8-A6FD-7F977FD7BC85}"/>
    <cellStyle name="Output 2 7 2" xfId="4080" xr:uid="{00000000-0005-0000-0000-000028110000}"/>
    <cellStyle name="Output 2 7 2 2" xfId="5679" xr:uid="{00000000-0005-0000-0000-000029110000}"/>
    <cellStyle name="Output 2 7 2 2 2" xfId="7464" xr:uid="{00000000-0005-0000-0000-000029110000}"/>
    <cellStyle name="Output 2 7 2 2 3" xfId="11814" xr:uid="{1273A7C4-D46E-4A24-A116-92421F753617}"/>
    <cellStyle name="Output 2 7 2 2 4" xfId="13218" xr:uid="{1EA67719-4BFE-4A10-843A-1DF82DE7EAB0}"/>
    <cellStyle name="Output 2 7 2 2 5" xfId="9167" xr:uid="{70DBFA35-39D3-4588-AC87-90189588CC2F}"/>
    <cellStyle name="Output 2 7 2 2 6" xfId="16232" xr:uid="{DF7DF235-F655-4518-B42B-6B80C41296FB}"/>
    <cellStyle name="Output 2 7 2 2 7" xfId="17761" xr:uid="{FC26583B-9A69-4E34-B5E3-607BF9689FE3}"/>
    <cellStyle name="Output 2 7 2 2 8" xfId="19069" xr:uid="{BDE47376-C7D4-42A4-84C7-8A17D368D7A6}"/>
    <cellStyle name="Output 2 7 2 2 9" xfId="10700" xr:uid="{285610A4-3D0B-4AB3-B336-EAB7D92557C5}"/>
    <cellStyle name="Output 2 7 2 3" xfId="6568" xr:uid="{00000000-0005-0000-0000-000028110000}"/>
    <cellStyle name="Output 2 7 2 4" xfId="7848" xr:uid="{96F5C94C-316F-47C8-8750-4FD97BEB6A78}"/>
    <cellStyle name="Output 2 7 2 5" xfId="7766" xr:uid="{B17158D2-5CAD-4C43-96A6-A4562EA01B85}"/>
    <cellStyle name="Output 2 7 2 6" xfId="9405" xr:uid="{14195E20-D606-47CE-ACFC-0D05659553BB}"/>
    <cellStyle name="Output 2 7 2 7" xfId="10604" xr:uid="{69FACF82-F2CE-4A21-86DE-CCC1C4F0A642}"/>
    <cellStyle name="Output 2 7 2 8" xfId="9471" xr:uid="{6CD45A33-2983-46DA-9EA7-A320244C3669}"/>
    <cellStyle name="Output 2 7 2 9" xfId="8038" xr:uid="{7F984A11-B942-4FD7-9A57-94D28FF647BF}"/>
    <cellStyle name="Output 2 7 3" xfId="5214" xr:uid="{00000000-0005-0000-0000-00002A110000}"/>
    <cellStyle name="Output 2 7 3 2" xfId="6999" xr:uid="{00000000-0005-0000-0000-00002A110000}"/>
    <cellStyle name="Output 2 7 3 3" xfId="11349" xr:uid="{A04C07E8-2D84-4066-8086-BF4ED62124B8}"/>
    <cellStyle name="Output 2 7 3 4" xfId="12753" xr:uid="{A27E2623-ADD6-4675-AEBB-22F05072B146}"/>
    <cellStyle name="Output 2 7 3 5" xfId="10829" xr:uid="{D675824C-9FF7-48A3-AFCB-3BEFFA59284B}"/>
    <cellStyle name="Output 2 7 3 6" xfId="15767" xr:uid="{9D40286A-80AC-435E-9CC4-FDCC17EB0251}"/>
    <cellStyle name="Output 2 7 3 7" xfId="17296" xr:uid="{DFD3F24F-7F85-46BE-B5AD-740D6806FDEC}"/>
    <cellStyle name="Output 2 7 3 8" xfId="18604" xr:uid="{6FD780DB-1215-4E2A-BB9E-3BE7BC78A995}"/>
    <cellStyle name="Output 2 7 3 9" xfId="15381" xr:uid="{0B481CD1-7684-4A32-A32F-7F2C89042319}"/>
    <cellStyle name="Output 2 7 4" xfId="6107" xr:uid="{00000000-0005-0000-0000-000027110000}"/>
    <cellStyle name="Output 2 7 5" xfId="7910" xr:uid="{99FD8A03-A5B0-4992-A9C4-4ED83A9DFD6C}"/>
    <cellStyle name="Output 2 7 6" xfId="8304" xr:uid="{241358E1-5ECF-417D-A57B-28A21B0B4BA9}"/>
    <cellStyle name="Output 2 7 7" xfId="9061" xr:uid="{7DAA2FCF-C5B6-421B-862B-BB2818DD38D8}"/>
    <cellStyle name="Output 2 7 8" xfId="15373" xr:uid="{F98A75CC-DD8D-4144-8431-4F33D9B1066F}"/>
    <cellStyle name="Output 2 7 9" xfId="16694" xr:uid="{BE7FAC68-8D7A-4051-9023-3EEA2795AA33}"/>
    <cellStyle name="Output 2 8" xfId="3489" xr:uid="{00000000-0005-0000-0000-00002B110000}"/>
    <cellStyle name="Output 2 8 10" xfId="19498" xr:uid="{669D7168-6D9B-47D1-AD63-C7716590DCE4}"/>
    <cellStyle name="Output 2 8 2" xfId="4090" xr:uid="{00000000-0005-0000-0000-00002C110000}"/>
    <cellStyle name="Output 2 8 2 2" xfId="5689" xr:uid="{00000000-0005-0000-0000-00002D110000}"/>
    <cellStyle name="Output 2 8 2 2 2" xfId="7474" xr:uid="{00000000-0005-0000-0000-00002D110000}"/>
    <cellStyle name="Output 2 8 2 2 3" xfId="11824" xr:uid="{76D88D78-EC09-45DB-98AF-0C6AB4BD0E30}"/>
    <cellStyle name="Output 2 8 2 2 4" xfId="13228" xr:uid="{E3B31CEB-E8FD-4FD5-B228-4434213D2DE7}"/>
    <cellStyle name="Output 2 8 2 2 5" xfId="14767" xr:uid="{6D1FA56A-4A77-4B40-B90E-FA72CBAA7121}"/>
    <cellStyle name="Output 2 8 2 2 6" xfId="16242" xr:uid="{3E58CFD9-C1C4-4D31-BFBF-06FBEF680481}"/>
    <cellStyle name="Output 2 8 2 2 7" xfId="17771" xr:uid="{C35B7B5A-B845-41F1-89A3-F61174208320}"/>
    <cellStyle name="Output 2 8 2 2 8" xfId="19079" xr:uid="{71192CE5-25EC-4FC2-83AC-458B13784665}"/>
    <cellStyle name="Output 2 8 2 2 9" xfId="19778" xr:uid="{EA9CF242-3DD2-4DE3-8920-4148D3A3E2BE}"/>
    <cellStyle name="Output 2 8 2 3" xfId="6578" xr:uid="{00000000-0005-0000-0000-00002C110000}"/>
    <cellStyle name="Output 2 8 2 4" xfId="9335" xr:uid="{BF47E153-707D-4086-A515-1F3CFE232EC6}"/>
    <cellStyle name="Output 2 8 2 5" xfId="9272" xr:uid="{4226FD15-640E-409A-8DF4-F9EB6CB31353}"/>
    <cellStyle name="Output 2 8 2 6" xfId="8198" xr:uid="{A8B7227F-C07E-4170-B051-DC8244FE3013}"/>
    <cellStyle name="Output 2 8 2 7" xfId="13738" xr:uid="{09370340-A752-4407-A928-AC606326F8B3}"/>
    <cellStyle name="Output 2 8 2 8" xfId="10715" xr:uid="{DA3E94B8-36B3-4708-A046-B52732CE675F}"/>
    <cellStyle name="Output 2 8 2 9" xfId="19529" xr:uid="{CCD812C6-75A5-4A0F-B3E8-FF1F0AF5D541}"/>
    <cellStyle name="Output 2 8 3" xfId="5224" xr:uid="{00000000-0005-0000-0000-00002E110000}"/>
    <cellStyle name="Output 2 8 3 2" xfId="7009" xr:uid="{00000000-0005-0000-0000-00002E110000}"/>
    <cellStyle name="Output 2 8 3 3" xfId="11359" xr:uid="{005E27FB-794C-475D-8C3E-D0E90DE6FFD4}"/>
    <cellStyle name="Output 2 8 3 4" xfId="12763" xr:uid="{0E943348-6FEB-4352-9E61-60ABEF582EBC}"/>
    <cellStyle name="Output 2 8 3 5" xfId="12083" xr:uid="{A7B76A64-59F5-461C-B347-FB020ECA8645}"/>
    <cellStyle name="Output 2 8 3 6" xfId="15777" xr:uid="{8103AD3C-823F-472F-9DCB-57F67DE509B0}"/>
    <cellStyle name="Output 2 8 3 7" xfId="17306" xr:uid="{B371CB13-7D3F-4C66-AAE1-D4B7CD4ABCCD}"/>
    <cellStyle name="Output 2 8 3 8" xfId="18614" xr:uid="{F9A20F7C-7A0E-4CF0-BA20-2815C1A36EA7}"/>
    <cellStyle name="Output 2 8 3 9" xfId="19754" xr:uid="{C005BD26-6943-466D-A307-150B06391538}"/>
    <cellStyle name="Output 2 8 4" xfId="6117" xr:uid="{00000000-0005-0000-0000-00002B110000}"/>
    <cellStyle name="Output 2 8 5" xfId="10635" xr:uid="{AB67B452-872B-4F97-97A8-597A6A0280B2}"/>
    <cellStyle name="Output 2 8 6" xfId="14790" xr:uid="{B0F81D46-1BB0-4D02-B687-CAB9C068B394}"/>
    <cellStyle name="Output 2 8 7" xfId="10605" xr:uid="{E36BEC34-C1BF-4665-8AF2-F457AEB3B364}"/>
    <cellStyle name="Output 2 8 8" xfId="15187" xr:uid="{8272D85A-64A1-4748-A1AF-30E97CD0EFB0}"/>
    <cellStyle name="Output 2 8 9" xfId="16944" xr:uid="{0C10AE92-0FAA-405F-8D4F-33AC6742C14A}"/>
    <cellStyle name="Output 2 9" xfId="3497" xr:uid="{00000000-0005-0000-0000-00002F110000}"/>
    <cellStyle name="Output 2 9 10" xfId="18340" xr:uid="{D76CACD5-76CF-4AF0-B7FC-34DE0237D875}"/>
    <cellStyle name="Output 2 9 2" xfId="4098" xr:uid="{00000000-0005-0000-0000-000030110000}"/>
    <cellStyle name="Output 2 9 2 2" xfId="5697" xr:uid="{00000000-0005-0000-0000-000031110000}"/>
    <cellStyle name="Output 2 9 2 2 2" xfId="7482" xr:uid="{00000000-0005-0000-0000-000031110000}"/>
    <cellStyle name="Output 2 9 2 2 3" xfId="11832" xr:uid="{FF9F4F60-D9EC-4BFD-94BA-0743353980DD}"/>
    <cellStyle name="Output 2 9 2 2 4" xfId="13236" xr:uid="{C3EAB408-CF5F-404B-8C32-6A327733CE15}"/>
    <cellStyle name="Output 2 9 2 2 5" xfId="12490" xr:uid="{4A3C4537-E34F-45B5-AA68-FE3AF99C6620}"/>
    <cellStyle name="Output 2 9 2 2 6" xfId="16250" xr:uid="{C15EDB11-867C-42A2-9AC9-7D86586C130C}"/>
    <cellStyle name="Output 2 9 2 2 7" xfId="17779" xr:uid="{45DD53F6-DD9D-4D37-9FEE-03E693A0AFD1}"/>
    <cellStyle name="Output 2 9 2 2 8" xfId="19087" xr:uid="{CAD0A4E4-A552-4EF4-967D-9AB5DAAD0A5D}"/>
    <cellStyle name="Output 2 9 2 2 9" xfId="12350" xr:uid="{2A995DB4-5C69-4D20-B2B2-2CA016349A49}"/>
    <cellStyle name="Output 2 9 2 3" xfId="6586" xr:uid="{00000000-0005-0000-0000-000030110000}"/>
    <cellStyle name="Output 2 9 2 4" xfId="7840" xr:uid="{4BB9253B-6A1A-48CD-B795-00C152063C96}"/>
    <cellStyle name="Output 2 9 2 5" xfId="8502" xr:uid="{773D697D-7354-48C4-9C5D-003D5AEE4AB8}"/>
    <cellStyle name="Output 2 9 2 6" xfId="14734" xr:uid="{F2A78D4B-8482-41E5-9F77-949213A148B9}"/>
    <cellStyle name="Output 2 9 2 7" xfId="14307" xr:uid="{A0F95547-73A3-4E40-BAE1-276850E80344}"/>
    <cellStyle name="Output 2 9 2 8" xfId="17969" xr:uid="{75A9DB60-E29E-4D9C-B405-563AC975A821}"/>
    <cellStyle name="Output 2 9 2 9" xfId="9069" xr:uid="{11823714-4381-47E6-95AB-0ED7E91C47CE}"/>
    <cellStyle name="Output 2 9 3" xfId="5232" xr:uid="{00000000-0005-0000-0000-000032110000}"/>
    <cellStyle name="Output 2 9 3 2" xfId="7017" xr:uid="{00000000-0005-0000-0000-000032110000}"/>
    <cellStyle name="Output 2 9 3 3" xfId="11367" xr:uid="{D453C2AC-7204-413E-B9AB-2FDBA83DCA40}"/>
    <cellStyle name="Output 2 9 3 4" xfId="12771" xr:uid="{86EAACDF-E26D-44DE-95C7-F7CFCEA4F10B}"/>
    <cellStyle name="Output 2 9 3 5" xfId="8206" xr:uid="{8B2047A4-47A0-40DA-A2EF-2302EB43F373}"/>
    <cellStyle name="Output 2 9 3 6" xfId="15785" xr:uid="{BD90F03C-8208-48CE-B6C0-03CB8786FC20}"/>
    <cellStyle name="Output 2 9 3 7" xfId="17314" xr:uid="{0D190D6F-02DD-4971-89E7-8CECADF02947}"/>
    <cellStyle name="Output 2 9 3 8" xfId="18622" xr:uid="{8F7B5266-3746-4D02-96E0-1CDA2EA19E42}"/>
    <cellStyle name="Output 2 9 3 9" xfId="18198" xr:uid="{2FC44B1B-4B0F-4660-9A6A-48C250359986}"/>
    <cellStyle name="Output 2 9 4" xfId="6125" xr:uid="{00000000-0005-0000-0000-00002F110000}"/>
    <cellStyle name="Output 2 9 5" xfId="10568" xr:uid="{1F467589-F893-4D6A-A766-1D1B62A25780}"/>
    <cellStyle name="Output 2 9 6" xfId="8632" xr:uid="{256500DC-120C-415E-A005-3BF5CAB198E4}"/>
    <cellStyle name="Output 2 9 7" xfId="13424" xr:uid="{7AA338AC-BC81-43B8-9883-D957FB99E665}"/>
    <cellStyle name="Output 2 9 8" xfId="15139" xr:uid="{FE27F1DB-C13C-4248-9492-CD1632300DF4}"/>
    <cellStyle name="Output 2 9 9" xfId="16849" xr:uid="{8657B0FC-C0B0-44D8-A6C8-E16808389FD0}"/>
    <cellStyle name="Output 3" xfId="217" xr:uid="{00000000-0005-0000-0000-0000C4030000}"/>
    <cellStyle name="Output 3 10" xfId="3514" xr:uid="{00000000-0005-0000-0000-000034110000}"/>
    <cellStyle name="Output 3 10 10" xfId="19701" xr:uid="{D5569A91-04AA-4D7F-A89E-64B1F0ADD9AB}"/>
    <cellStyle name="Output 3 10 2" xfId="4115" xr:uid="{00000000-0005-0000-0000-000035110000}"/>
    <cellStyle name="Output 3 10 2 2" xfId="5714" xr:uid="{00000000-0005-0000-0000-000036110000}"/>
    <cellStyle name="Output 3 10 2 2 2" xfId="7499" xr:uid="{00000000-0005-0000-0000-000036110000}"/>
    <cellStyle name="Output 3 10 2 2 3" xfId="11849" xr:uid="{CB96B46D-F387-4809-A2CC-95594BB6A6B3}"/>
    <cellStyle name="Output 3 10 2 2 4" xfId="13253" xr:uid="{6FB16B0A-63BB-4944-AF2B-8A037A0B02D9}"/>
    <cellStyle name="Output 3 10 2 2 5" xfId="12510" xr:uid="{98AA1CD7-A2B1-40A8-A6A1-03EE69306281}"/>
    <cellStyle name="Output 3 10 2 2 6" xfId="16267" xr:uid="{409A7878-B393-49B8-B6A2-E9358E4043EC}"/>
    <cellStyle name="Output 3 10 2 2 7" xfId="17796" xr:uid="{D75D30E1-3ACC-4BE3-B272-1AD2FB8BC759}"/>
    <cellStyle name="Output 3 10 2 2 8" xfId="19104" xr:uid="{09A352D8-72FA-4BD0-ACC3-BBD3679381EA}"/>
    <cellStyle name="Output 3 10 2 2 9" xfId="12296" xr:uid="{FE9C9982-FD1B-46B6-801A-49F96899A4BD}"/>
    <cellStyle name="Output 3 10 2 3" xfId="6603" xr:uid="{00000000-0005-0000-0000-000035110000}"/>
    <cellStyle name="Output 3 10 2 4" xfId="7823" xr:uid="{4DA16AB2-3534-450A-9058-B63197C86F3D}"/>
    <cellStyle name="Output 3 10 2 5" xfId="13834" xr:uid="{BB825A2D-4BB5-487B-80A9-F5201D3F8F0E}"/>
    <cellStyle name="Output 3 10 2 6" xfId="14915" xr:uid="{045CA0F7-14AF-45D8-9F42-7036E894EFDD}"/>
    <cellStyle name="Output 3 10 2 7" xfId="16451" xr:uid="{B2FD4E7F-90F5-4AB6-B54A-63156676D49D}"/>
    <cellStyle name="Output 3 10 2 8" xfId="17986" xr:uid="{08D663C8-6A03-4B0B-BF8D-00B13D24B080}"/>
    <cellStyle name="Output 3 10 2 9" xfId="18310" xr:uid="{41557476-FEB7-41CF-B377-060D870C863A}"/>
    <cellStyle name="Output 3 10 3" xfId="5249" xr:uid="{00000000-0005-0000-0000-000037110000}"/>
    <cellStyle name="Output 3 10 3 2" xfId="7034" xr:uid="{00000000-0005-0000-0000-000037110000}"/>
    <cellStyle name="Output 3 10 3 3" xfId="11384" xr:uid="{2C48E845-3DA8-40BC-9C24-A472D64729A0}"/>
    <cellStyle name="Output 3 10 3 4" xfId="12788" xr:uid="{C121E5D1-57FB-49DE-A851-145897653BEF}"/>
    <cellStyle name="Output 3 10 3 5" xfId="14433" xr:uid="{65AE00A3-99B2-44EA-B15B-9FE16235CAD2}"/>
    <cellStyle name="Output 3 10 3 6" xfId="15802" xr:uid="{CAEFE2ED-5B99-4BDE-BA22-50FB2FC812E7}"/>
    <cellStyle name="Output 3 10 3 7" xfId="17331" xr:uid="{AE9CFE92-DC89-42A5-AE00-51FD686901E4}"/>
    <cellStyle name="Output 3 10 3 8" xfId="18639" xr:uid="{A5A16F23-0558-4DAD-8DC7-831D546C132A}"/>
    <cellStyle name="Output 3 10 3 9" xfId="18294" xr:uid="{04A97801-BC24-4980-9DAD-AE852920EA40}"/>
    <cellStyle name="Output 3 10 4" xfId="6142" xr:uid="{00000000-0005-0000-0000-000034110000}"/>
    <cellStyle name="Output 3 10 5" xfId="10974" xr:uid="{8411BC87-9C62-420F-845F-26C755B19D39}"/>
    <cellStyle name="Output 3 10 6" xfId="12395" xr:uid="{333F6F31-1B22-429A-9EE8-A085A68E6C2C}"/>
    <cellStyle name="Output 3 10 7" xfId="13484" xr:uid="{E99420AA-2D10-4BB0-B52C-069825B8CFB2}"/>
    <cellStyle name="Output 3 10 8" xfId="15433" xr:uid="{3AD63298-52C3-466F-AF8D-30DF5CA88FB3}"/>
    <cellStyle name="Output 3 10 9" xfId="16731" xr:uid="{5D96BE91-129B-49E4-B3DE-E1CAD1B7A624}"/>
    <cellStyle name="Output 3 11" xfId="3520" xr:uid="{00000000-0005-0000-0000-000038110000}"/>
    <cellStyle name="Output 3 11 10" xfId="16885" xr:uid="{A573EB1A-D8BB-4AF7-B1D6-8A568C9B91CF}"/>
    <cellStyle name="Output 3 11 2" xfId="4121" xr:uid="{00000000-0005-0000-0000-000039110000}"/>
    <cellStyle name="Output 3 11 2 2" xfId="5720" xr:uid="{00000000-0005-0000-0000-00003A110000}"/>
    <cellStyle name="Output 3 11 2 2 2" xfId="7505" xr:uid="{00000000-0005-0000-0000-00003A110000}"/>
    <cellStyle name="Output 3 11 2 2 3" xfId="11855" xr:uid="{2D574AFC-66F3-4CD5-A36F-645FB20B893B}"/>
    <cellStyle name="Output 3 11 2 2 4" xfId="13259" xr:uid="{EB75D882-D2ED-45A3-BED2-700DA9BA9AAD}"/>
    <cellStyle name="Output 3 11 2 2 5" xfId="14654" xr:uid="{6219A3A5-164B-4532-970B-08AFE884DAAF}"/>
    <cellStyle name="Output 3 11 2 2 6" xfId="16273" xr:uid="{086B16C1-97B2-4A50-818A-7507BA9FA88E}"/>
    <cellStyle name="Output 3 11 2 2 7" xfId="17802" xr:uid="{F4B2E44B-9488-4E9F-BC4D-63CCE8A9F428}"/>
    <cellStyle name="Output 3 11 2 2 8" xfId="19110" xr:uid="{624A131E-E26A-4759-B90C-5B9E810F74C8}"/>
    <cellStyle name="Output 3 11 2 2 9" xfId="18199" xr:uid="{AC1EA367-463E-4124-9658-59A9A4F37CD6}"/>
    <cellStyle name="Output 3 11 2 3" xfId="6609" xr:uid="{00000000-0005-0000-0000-000039110000}"/>
    <cellStyle name="Output 3 11 2 4" xfId="7817" xr:uid="{B5058929-5EDC-43E2-B79B-287B967679A6}"/>
    <cellStyle name="Output 3 11 2 5" xfId="13481" xr:uid="{BEBFAAB5-8881-4E64-B341-DEC4735696A2}"/>
    <cellStyle name="Output 3 11 2 6" xfId="14921" xr:uid="{C27CA375-7516-4BC4-A6F4-0F9119529BA2}"/>
    <cellStyle name="Output 3 11 2 7" xfId="16457" xr:uid="{EC36ED84-6C23-4627-B93F-E2EE50223433}"/>
    <cellStyle name="Output 3 11 2 8" xfId="17992" xr:uid="{ADD32874-F2FD-439B-95BD-F7ADC3616CC9}"/>
    <cellStyle name="Output 3 11 2 9" xfId="19828" xr:uid="{4FBC07B4-EFEC-4D72-8E71-7BA73EDE9FCA}"/>
    <cellStyle name="Output 3 11 3" xfId="5255" xr:uid="{00000000-0005-0000-0000-00003B110000}"/>
    <cellStyle name="Output 3 11 3 2" xfId="7040" xr:uid="{00000000-0005-0000-0000-00003B110000}"/>
    <cellStyle name="Output 3 11 3 3" xfId="11390" xr:uid="{CA9DDC61-1810-427D-92AF-522B439E8D5A}"/>
    <cellStyle name="Output 3 11 3 4" xfId="12794" xr:uid="{6B9DADE7-D459-4F3E-97DC-E7EE740E7C8A}"/>
    <cellStyle name="Output 3 11 3 5" xfId="14880" xr:uid="{9108F015-8761-4EEA-AD19-D798BB2331E8}"/>
    <cellStyle name="Output 3 11 3 6" xfId="15808" xr:uid="{016FAC30-626F-44A3-BDEE-B678D9E10F80}"/>
    <cellStyle name="Output 3 11 3 7" xfId="17337" xr:uid="{A3CC4F66-D834-4AFE-82F2-39F6EABF0186}"/>
    <cellStyle name="Output 3 11 3 8" xfId="18645" xr:uid="{D6B8282A-9B5E-4113-B75F-B1FAE122C8B6}"/>
    <cellStyle name="Output 3 11 3 9" xfId="17959" xr:uid="{02C6E76B-8FA7-4F29-9D23-FC1E9B2F62E1}"/>
    <cellStyle name="Output 3 11 4" xfId="6148" xr:uid="{00000000-0005-0000-0000-000038110000}"/>
    <cellStyle name="Output 3 11 5" xfId="10379" xr:uid="{F7C8C1CE-9C1B-403F-9124-1D95BE0E9D1D}"/>
    <cellStyle name="Output 3 11 6" xfId="10230" xr:uid="{7B78778E-F4D5-4593-B382-F13B5A86BBF4}"/>
    <cellStyle name="Output 3 11 7" xfId="11050" xr:uid="{0378C639-4BBE-4B57-BFE7-6D852CFC4059}"/>
    <cellStyle name="Output 3 11 8" xfId="14975" xr:uid="{7A389CE4-452A-4CE3-84CD-86367E8B4173}"/>
    <cellStyle name="Output 3 11 9" xfId="16958" xr:uid="{5ADA4DCE-8E54-4AF3-B1DF-D2068337B1C3}"/>
    <cellStyle name="Output 3 12" xfId="3526" xr:uid="{00000000-0005-0000-0000-00003C110000}"/>
    <cellStyle name="Output 3 12 10" xfId="10480" xr:uid="{89F19C00-82D9-488B-9AAC-4851B4E39B21}"/>
    <cellStyle name="Output 3 12 2" xfId="4127" xr:uid="{00000000-0005-0000-0000-00003D110000}"/>
    <cellStyle name="Output 3 12 2 2" xfId="5726" xr:uid="{00000000-0005-0000-0000-00003E110000}"/>
    <cellStyle name="Output 3 12 2 2 2" xfId="7511" xr:uid="{00000000-0005-0000-0000-00003E110000}"/>
    <cellStyle name="Output 3 12 2 2 3" xfId="11861" xr:uid="{A3AC2B43-8842-42EA-9546-C0D0920CCD47}"/>
    <cellStyle name="Output 3 12 2 2 4" xfId="13265" xr:uid="{BBC7BF5A-9561-43D1-A6F1-B66942130C2B}"/>
    <cellStyle name="Output 3 12 2 2 5" xfId="12305" xr:uid="{F9EE4F66-8149-4EBE-B673-6A481D1B0AFC}"/>
    <cellStyle name="Output 3 12 2 2 6" xfId="16279" xr:uid="{5B0A6A87-B3FF-4448-A591-CF056ADDA032}"/>
    <cellStyle name="Output 3 12 2 2 7" xfId="17808" xr:uid="{187C4EB0-B880-4BD8-B706-825E09AA2997}"/>
    <cellStyle name="Output 3 12 2 2 8" xfId="19116" xr:uid="{3A545D4C-72B9-4FAB-997B-7404C61824BE}"/>
    <cellStyle name="Output 3 12 2 2 9" xfId="19544" xr:uid="{53077361-39C9-402B-96AC-17AD176A4D63}"/>
    <cellStyle name="Output 3 12 2 3" xfId="6615" xr:uid="{00000000-0005-0000-0000-00003D110000}"/>
    <cellStyle name="Output 3 12 2 4" xfId="7811" xr:uid="{E043CB06-3E16-45F4-8200-2EA4983E6BB6}"/>
    <cellStyle name="Output 3 12 2 5" xfId="14181" xr:uid="{26475E15-890A-4667-9FF1-F16155F1F52E}"/>
    <cellStyle name="Output 3 12 2 6" xfId="14927" xr:uid="{3959FD0B-2B7C-4180-A7CB-AB0F5FDC5F15}"/>
    <cellStyle name="Output 3 12 2 7" xfId="16463" xr:uid="{8338F8B1-E25E-497C-A991-AC0438C9E202}"/>
    <cellStyle name="Output 3 12 2 8" xfId="17998" xr:uid="{2B8323A8-6F34-4CAA-8121-37701387183B}"/>
    <cellStyle name="Output 3 12 2 9" xfId="14980" xr:uid="{EE232785-F4EE-4E5C-A2AB-00E51E90FE1E}"/>
    <cellStyle name="Output 3 12 3" xfId="5261" xr:uid="{00000000-0005-0000-0000-00003F110000}"/>
    <cellStyle name="Output 3 12 3 2" xfId="7046" xr:uid="{00000000-0005-0000-0000-00003F110000}"/>
    <cellStyle name="Output 3 12 3 3" xfId="11396" xr:uid="{32B318A8-BBDD-4D69-8752-B0EED5996D84}"/>
    <cellStyle name="Output 3 12 3 4" xfId="12800" xr:uid="{BBE35D05-30D7-488C-8DDF-1CEF4A7CE485}"/>
    <cellStyle name="Output 3 12 3 5" xfId="13883" xr:uid="{84F5DA66-9B0D-4E34-BE72-A8E1346D3A89}"/>
    <cellStyle name="Output 3 12 3 6" xfId="15814" xr:uid="{4977BA59-AF8E-4C10-9A58-DF777A281867}"/>
    <cellStyle name="Output 3 12 3 7" xfId="17343" xr:uid="{DC365FE8-E9AC-4C7A-B52F-E9BC9713006F}"/>
    <cellStyle name="Output 3 12 3 8" xfId="18651" xr:uid="{E3E00D50-811C-40B0-9938-C345B29D9637}"/>
    <cellStyle name="Output 3 12 3 9" xfId="18320" xr:uid="{E7C902D9-0E76-4A63-814D-85C245638F2A}"/>
    <cellStyle name="Output 3 12 4" xfId="6154" xr:uid="{00000000-0005-0000-0000-00003C110000}"/>
    <cellStyle name="Output 3 12 5" xfId="10525" xr:uid="{104ACBFA-7E35-4E20-813C-8D8DF080CF96}"/>
    <cellStyle name="Output 3 12 6" xfId="14308" xr:uid="{5A74208B-830B-4DE1-A58A-7372FCD1E5EA}"/>
    <cellStyle name="Output 3 12 7" xfId="9043" xr:uid="{89127E3D-B278-45C2-A4FD-AB6632CD6818}"/>
    <cellStyle name="Output 3 12 8" xfId="15488" xr:uid="{F66666D2-EB79-4C53-B4E8-99FDCEB87E82}"/>
    <cellStyle name="Output 3 12 9" xfId="16510" xr:uid="{625500FB-F7E2-46C3-8C75-E7853D50D8AE}"/>
    <cellStyle name="Output 3 13" xfId="3918" xr:uid="{00000000-0005-0000-0000-000040110000}"/>
    <cellStyle name="Output 3 13 2" xfId="5554" xr:uid="{00000000-0005-0000-0000-000041110000}"/>
    <cellStyle name="Output 3 13 2 2" xfId="7339" xr:uid="{00000000-0005-0000-0000-000041110000}"/>
    <cellStyle name="Output 3 13 2 3" xfId="11689" xr:uid="{5D2120E4-AEBE-441E-8AE3-D6222B31E4A4}"/>
    <cellStyle name="Output 3 13 2 4" xfId="13093" xr:uid="{6981388F-D54A-44B9-BE4E-57A614088D35}"/>
    <cellStyle name="Output 3 13 2 5" xfId="14548" xr:uid="{43E44A84-2EEC-402A-AEF8-4E892EBFD3FE}"/>
    <cellStyle name="Output 3 13 2 6" xfId="16107" xr:uid="{EFD344FD-FFCC-4C07-A710-E24190C6CF89}"/>
    <cellStyle name="Output 3 13 2 7" xfId="17636" xr:uid="{8644A0D5-250C-4C7A-B4C1-FA68DD9198A0}"/>
    <cellStyle name="Output 3 13 2 8" xfId="18944" xr:uid="{5E3BA213-64E8-4AB3-821C-356505CCA7A8}"/>
    <cellStyle name="Output 3 13 2 9" xfId="8957" xr:uid="{7AB67265-F59C-44ED-9B29-97E0D9E65BEA}"/>
    <cellStyle name="Output 3 13 3" xfId="6446" xr:uid="{00000000-0005-0000-0000-000040110000}"/>
    <cellStyle name="Output 3 13 4" xfId="10234" xr:uid="{B918CB1C-AA21-41C2-804C-C1767E3F7995}"/>
    <cellStyle name="Output 3 13 5" xfId="13466" xr:uid="{D8545049-CEDA-4800-9EB8-D61C66299EC7}"/>
    <cellStyle name="Output 3 13 6" xfId="14061" xr:uid="{0EAD483D-0E6E-4DE2-8230-B270C98C3D27}"/>
    <cellStyle name="Output 3 13 7" xfId="9186" xr:uid="{E32B6476-4E93-46AD-96BE-1D67D92A2CF4}"/>
    <cellStyle name="Output 3 13 8" xfId="13925" xr:uid="{E31FA3C7-2E7A-4A77-8AAC-F0F740064385}"/>
    <cellStyle name="Output 3 13 9" xfId="19963" xr:uid="{F87266BF-FD98-4997-AA80-B786AF2D9536}"/>
    <cellStyle name="Output 3 14" xfId="4990" xr:uid="{00000000-0005-0000-0000-000042110000}"/>
    <cellStyle name="Output 3 14 2" xfId="6776" xr:uid="{00000000-0005-0000-0000-000042110000}"/>
    <cellStyle name="Output 3 14 3" xfId="11126" xr:uid="{5947E11E-E66E-485A-B0F3-04924F0DD37A}"/>
    <cellStyle name="Output 3 14 4" xfId="12530" xr:uid="{75EE3314-6872-44F5-B950-D3DDA0D24BCC}"/>
    <cellStyle name="Output 3 14 5" xfId="14584" xr:uid="{BC026DC2-4200-4C89-9114-C7A64A0FC409}"/>
    <cellStyle name="Output 3 14 6" xfId="15543" xr:uid="{C02CC60A-4EA7-4CC3-9897-2669B5DE81B7}"/>
    <cellStyle name="Output 3 14 7" xfId="17072" xr:uid="{43CA15E9-555D-4DCF-BF53-32D82A1B651A}"/>
    <cellStyle name="Output 3 14 8" xfId="18381" xr:uid="{47DD6103-24A3-495B-AC9C-7788E9A9484C}"/>
    <cellStyle name="Output 3 14 9" xfId="19415" xr:uid="{CABFDE60-3B78-4080-B690-2FF2380D6615}"/>
    <cellStyle name="Output 3 15" xfId="5884" xr:uid="{00000000-0005-0000-0000-000033110000}"/>
    <cellStyle name="Output 3 16" xfId="10603" xr:uid="{06CED79A-5EB7-43C2-B2C0-715DD6E718C3}"/>
    <cellStyle name="Output 3 17" xfId="8713" xr:uid="{155F2393-C9DF-46AE-A3E4-445227A8143C}"/>
    <cellStyle name="Output 3 18" xfId="9126" xr:uid="{D0C8AFD8-012E-43DE-A375-A995F5FF8487}"/>
    <cellStyle name="Output 3 19" xfId="11000" xr:uid="{A4425F5B-D489-40B1-9E01-2CA8677872C9}"/>
    <cellStyle name="Output 3 2" xfId="3316" xr:uid="{00000000-0005-0000-0000-000043110000}"/>
    <cellStyle name="Output 3 2 10" xfId="8583" xr:uid="{9263DC6D-586F-4502-B7B9-A7B347A56D1A}"/>
    <cellStyle name="Output 3 2 11" xfId="8549" xr:uid="{3171AC6D-6D2F-47D9-AD5A-F95E210DA6AA}"/>
    <cellStyle name="Output 3 2 12" xfId="13988" xr:uid="{CCA11CD0-5891-4640-8D3B-A32F942608FC}"/>
    <cellStyle name="Output 3 2 13" xfId="16682" xr:uid="{0053FD0E-A84B-4FE4-A474-F7E7B8E259DD}"/>
    <cellStyle name="Output 3 2 14" xfId="19859" xr:uid="{1165EB52-682E-4C84-AD3B-C873AB0964C0}"/>
    <cellStyle name="Output 3 2 2" xfId="3317" xr:uid="{00000000-0005-0000-0000-000044110000}"/>
    <cellStyle name="Output 3 2 2 10" xfId="15415" xr:uid="{CFC919DE-A67B-43AB-BA68-6E237B04D843}"/>
    <cellStyle name="Output 3 2 2 11" xfId="17045" xr:uid="{6072CBB0-D45D-44EC-A670-7903E88F55F2}"/>
    <cellStyle name="Output 3 2 2 12" xfId="18171" xr:uid="{16891702-34D0-4C07-ACA5-9627D8F43568}"/>
    <cellStyle name="Output 3 2 2 2" xfId="3407" xr:uid="{00000000-0005-0000-0000-000045110000}"/>
    <cellStyle name="Output 3 2 2 2 10" xfId="9088" xr:uid="{58E0C214-DAF3-48E8-A67D-06DE48063278}"/>
    <cellStyle name="Output 3 2 2 2 11" xfId="19338" xr:uid="{266B7D02-5F93-422B-A65F-7D958BF78ECF}"/>
    <cellStyle name="Output 3 2 2 2 2" xfId="3701" xr:uid="{00000000-0005-0000-0000-000046110000}"/>
    <cellStyle name="Output 3 2 2 2 2 10" xfId="16675" xr:uid="{A9C4E994-63CE-47E5-B36C-E90A55450AC3}"/>
    <cellStyle name="Output 3 2 2 2 2 2" xfId="4294" xr:uid="{00000000-0005-0000-0000-000047110000}"/>
    <cellStyle name="Output 3 2 2 2 2 2 2" xfId="5851" xr:uid="{00000000-0005-0000-0000-000048110000}"/>
    <cellStyle name="Output 3 2 2 2 2 2 2 2" xfId="7636" xr:uid="{00000000-0005-0000-0000-000048110000}"/>
    <cellStyle name="Output 3 2 2 2 2 2 2 3" xfId="11986" xr:uid="{CBAB31BB-4946-43B2-BA15-2017C3F4C1AE}"/>
    <cellStyle name="Output 3 2 2 2 2 2 2 4" xfId="13390" xr:uid="{A0A762A3-C4FB-47AD-918D-70DE10BA6FFF}"/>
    <cellStyle name="Output 3 2 2 2 2 2 2 5" xfId="14068" xr:uid="{B33A9DDE-A009-488C-9483-4DD3CDCAE9F3}"/>
    <cellStyle name="Output 3 2 2 2 2 2 2 6" xfId="16404" xr:uid="{32DD8465-91A9-4E36-9418-886728B42610}"/>
    <cellStyle name="Output 3 2 2 2 2 2 2 7" xfId="17933" xr:uid="{93E5408E-0C72-4F3D-BD25-E13F329119D5}"/>
    <cellStyle name="Output 3 2 2 2 2 2 2 8" xfId="19241" xr:uid="{2A10269B-A436-4A62-9928-92ADD701A94C}"/>
    <cellStyle name="Output 3 2 2 2 2 2 2 9" xfId="9438" xr:uid="{2C516BA3-BD8E-488B-BB60-8C6BB899362E}"/>
    <cellStyle name="Output 3 2 2 2 2 2 3" xfId="6739" xr:uid="{00000000-0005-0000-0000-000047110000}"/>
    <cellStyle name="Output 3 2 2 2 2 2 4" xfId="12027" xr:uid="{15F502F6-CF76-43B3-B58D-1B14F61FF0F3}"/>
    <cellStyle name="Output 3 2 2 2 2 2 5" xfId="13545" xr:uid="{F72BD15B-A2A8-49DF-9FA7-DA944E0BD9D3}"/>
    <cellStyle name="Output 3 2 2 2 2 2 6" xfId="15077" xr:uid="{CA403E41-088A-41A6-8592-9DABE9C344AA}"/>
    <cellStyle name="Output 3 2 2 2 2 2 7" xfId="16614" xr:uid="{C8837847-AFFD-4B23-B579-60F15F1011B3}"/>
    <cellStyle name="Output 3 2 2 2 2 2 8" xfId="18133" xr:uid="{C491DDB0-1786-4559-85EA-5B3135C950A8}"/>
    <cellStyle name="Output 3 2 2 2 2 2 9" xfId="8897" xr:uid="{D0E433B3-7631-4F0B-8F13-06938C2D07DF}"/>
    <cellStyle name="Output 3 2 2 2 2 3" xfId="5386" xr:uid="{00000000-0005-0000-0000-000049110000}"/>
    <cellStyle name="Output 3 2 2 2 2 3 2" xfId="7171" xr:uid="{00000000-0005-0000-0000-000049110000}"/>
    <cellStyle name="Output 3 2 2 2 2 3 3" xfId="11521" xr:uid="{CF61A575-36B2-4029-8A7D-FB24644579F2}"/>
    <cellStyle name="Output 3 2 2 2 2 3 4" xfId="12925" xr:uid="{9F7C6124-F9B5-4B12-ACC7-53CF9829425F}"/>
    <cellStyle name="Output 3 2 2 2 2 3 5" xfId="14426" xr:uid="{73C34CAA-0686-48BC-9E50-FC7BC79DDD41}"/>
    <cellStyle name="Output 3 2 2 2 2 3 6" xfId="15939" xr:uid="{C4FA587D-FFDD-4847-9CBA-82355F66617F}"/>
    <cellStyle name="Output 3 2 2 2 2 3 7" xfId="17468" xr:uid="{91B99430-0184-4260-A701-439AE29B5246}"/>
    <cellStyle name="Output 3 2 2 2 2 3 8" xfId="18776" xr:uid="{B563ED87-1A9A-4BC9-8EAA-80EBD5BEFC0F}"/>
    <cellStyle name="Output 3 2 2 2 2 3 9" xfId="8835" xr:uid="{5A492B1C-564F-4B7D-8875-7D607C7B6C38}"/>
    <cellStyle name="Output 3 2 2 2 2 4" xfId="6278" xr:uid="{00000000-0005-0000-0000-000046110000}"/>
    <cellStyle name="Output 3 2 2 2 2 5" xfId="10766" xr:uid="{1C2F7753-C23F-4195-B45B-F9D648C8837D}"/>
    <cellStyle name="Output 3 2 2 2 2 6" xfId="12436" xr:uid="{51076D71-1E33-48AB-A6D2-5B42EE14D1A0}"/>
    <cellStyle name="Output 3 2 2 2 2 7" xfId="9456" xr:uid="{CF008A6C-B6F5-444C-AFD0-FF7E5F3B76FD}"/>
    <cellStyle name="Output 3 2 2 2 2 8" xfId="15508" xr:uid="{56545E09-CFF5-45E0-8687-C6B89F85DAC8}"/>
    <cellStyle name="Output 3 2 2 2 2 9" xfId="16832" xr:uid="{5FF71511-CA80-4EC2-81F0-F2F16E463EE5}"/>
    <cellStyle name="Output 3 2 2 2 3" xfId="4012" xr:uid="{00000000-0005-0000-0000-00004A110000}"/>
    <cellStyle name="Output 3 2 2 2 3 2" xfId="5634" xr:uid="{00000000-0005-0000-0000-00004B110000}"/>
    <cellStyle name="Output 3 2 2 2 3 2 2" xfId="7419" xr:uid="{00000000-0005-0000-0000-00004B110000}"/>
    <cellStyle name="Output 3 2 2 2 3 2 3" xfId="11769" xr:uid="{C4B5A553-90F0-4AE3-BB29-642C491763AC}"/>
    <cellStyle name="Output 3 2 2 2 3 2 4" xfId="13173" xr:uid="{3C4CF9D5-47BF-46D0-AEA5-A2285746FB69}"/>
    <cellStyle name="Output 3 2 2 2 3 2 5" xfId="14075" xr:uid="{64B21F7E-3436-4CBE-BE84-60D352127C53}"/>
    <cellStyle name="Output 3 2 2 2 3 2 6" xfId="16187" xr:uid="{4E32778B-0351-4C8F-93AE-9D9AA2E01B37}"/>
    <cellStyle name="Output 3 2 2 2 3 2 7" xfId="17716" xr:uid="{1BB39CAB-9849-430D-A82E-F599BDF2CB44}"/>
    <cellStyle name="Output 3 2 2 2 3 2 8" xfId="19024" xr:uid="{C2073D8D-2060-4CBE-BB78-25B41551C4AD}"/>
    <cellStyle name="Output 3 2 2 2 3 2 9" xfId="8851" xr:uid="{2E61C48F-79D6-48C0-971C-6F2EF6E2C88D}"/>
    <cellStyle name="Output 3 2 2 2 3 3" xfId="6524" xr:uid="{00000000-0005-0000-0000-00004A110000}"/>
    <cellStyle name="Output 3 2 2 2 3 4" xfId="10363" xr:uid="{A1043401-E61F-48B0-8FD1-4637A9C83D63}"/>
    <cellStyle name="Output 3 2 2 2 3 5" xfId="13646" xr:uid="{3B491972-6E69-4308-8BEC-29BBCD5FAEFC}"/>
    <cellStyle name="Output 3 2 2 2 3 6" xfId="14050" xr:uid="{17772FD0-0B95-43AA-91C4-D50EF0D657E7}"/>
    <cellStyle name="Output 3 2 2 2 3 7" xfId="13654" xr:uid="{05C01FFD-1ABA-447F-B835-6DA1672727A4}"/>
    <cellStyle name="Output 3 2 2 2 3 8" xfId="13560" xr:uid="{60D956F4-53FF-4F09-8C31-6C75D4282214}"/>
    <cellStyle name="Output 3 2 2 2 3 9" xfId="9976" xr:uid="{84C1ABC1-AB3B-42E4-81A8-3ED9E4B6A4C2}"/>
    <cellStyle name="Output 3 2 2 2 4" xfId="5170" xr:uid="{00000000-0005-0000-0000-00004C110000}"/>
    <cellStyle name="Output 3 2 2 2 4 2" xfId="6955" xr:uid="{00000000-0005-0000-0000-00004C110000}"/>
    <cellStyle name="Output 3 2 2 2 4 3" xfId="11305" xr:uid="{DBE2C5B7-528B-4266-9F7B-955BCD6DBE71}"/>
    <cellStyle name="Output 3 2 2 2 4 4" xfId="12709" xr:uid="{ADC9F23B-8053-45FA-9F27-C2B3F1CDE94B}"/>
    <cellStyle name="Output 3 2 2 2 4 5" xfId="8167" xr:uid="{CF612CB8-AD08-4965-9AB0-D837C6CC192E}"/>
    <cellStyle name="Output 3 2 2 2 4 6" xfId="15723" xr:uid="{96153B45-D8FB-4DE0-BC83-93C18179A3A8}"/>
    <cellStyle name="Output 3 2 2 2 4 7" xfId="17252" xr:uid="{CCEFBC9A-E1D6-4DC8-B568-B3F6AF2BA057}"/>
    <cellStyle name="Output 3 2 2 2 4 8" xfId="18560" xr:uid="{9531C260-694F-49F9-A45C-F5D47BC672AA}"/>
    <cellStyle name="Output 3 2 2 2 4 9" xfId="19760" xr:uid="{7145FFC6-BBAB-43CE-B82D-BC8A9E00F1F4}"/>
    <cellStyle name="Output 3 2 2 2 5" xfId="6063" xr:uid="{00000000-0005-0000-0000-000045110000}"/>
    <cellStyle name="Output 3 2 2 2 6" xfId="7963" xr:uid="{0C9DCC73-759E-4A1E-B885-AA0AA99B9F98}"/>
    <cellStyle name="Output 3 2 2 2 7" xfId="12237" xr:uid="{B126CEE4-130B-4F7B-BBE2-1D7C87807B17}"/>
    <cellStyle name="Output 3 2 2 2 8" xfId="8500" xr:uid="{D6284C74-FBD4-48EA-BA56-B10B0425E2D1}"/>
    <cellStyle name="Output 3 2 2 2 9" xfId="15169" xr:uid="{4F28860C-6B59-48AD-912B-FD29939859A5}"/>
    <cellStyle name="Output 3 2 2 3" xfId="3700" xr:uid="{00000000-0005-0000-0000-00004D110000}"/>
    <cellStyle name="Output 3 2 2 3 10" xfId="9798" xr:uid="{75F73E47-09BA-496B-B34B-03397076FD28}"/>
    <cellStyle name="Output 3 2 2 3 2" xfId="4293" xr:uid="{00000000-0005-0000-0000-00004E110000}"/>
    <cellStyle name="Output 3 2 2 3 2 2" xfId="5850" xr:uid="{00000000-0005-0000-0000-00004F110000}"/>
    <cellStyle name="Output 3 2 2 3 2 2 2" xfId="7635" xr:uid="{00000000-0005-0000-0000-00004F110000}"/>
    <cellStyle name="Output 3 2 2 3 2 2 3" xfId="11985" xr:uid="{3FCBF7B9-E7B5-4253-A7A4-BB82901FBE95}"/>
    <cellStyle name="Output 3 2 2 3 2 2 4" xfId="13389" xr:uid="{DD5DF249-5F3A-4A47-8403-C8998CBB71DC}"/>
    <cellStyle name="Output 3 2 2 3 2 2 5" xfId="13597" xr:uid="{638B94CE-54B7-48CD-879D-6B17C3C527D4}"/>
    <cellStyle name="Output 3 2 2 3 2 2 6" xfId="16403" xr:uid="{AE262433-8188-491C-B3CD-D8B160FE7A4B}"/>
    <cellStyle name="Output 3 2 2 3 2 2 7" xfId="17932" xr:uid="{4C71BF9F-8D91-4516-9E3F-BC5B6A4555AD}"/>
    <cellStyle name="Output 3 2 2 3 2 2 8" xfId="19240" xr:uid="{685065F6-D80D-493E-B423-B568BC098E60}"/>
    <cellStyle name="Output 3 2 2 3 2 2 9" xfId="16872" xr:uid="{B4B707DC-A68B-4D7B-901C-73E7A33720E6}"/>
    <cellStyle name="Output 3 2 2 3 2 3" xfId="6738" xr:uid="{00000000-0005-0000-0000-00004E110000}"/>
    <cellStyle name="Output 3 2 2 3 2 4" xfId="9321" xr:uid="{921E7AFF-A236-4214-9B9E-868E97D30CBC}"/>
    <cellStyle name="Output 3 2 2 3 2 5" xfId="13648" xr:uid="{90708100-B566-41F9-8DAC-D6CF8243E008}"/>
    <cellStyle name="Output 3 2 2 3 2 6" xfId="15076" xr:uid="{0AE33DF6-E834-4253-8478-23490304ED64}"/>
    <cellStyle name="Output 3 2 2 3 2 7" xfId="16613" xr:uid="{08387A6D-6EA7-46F1-99F8-2067B9304156}"/>
    <cellStyle name="Output 3 2 2 3 2 8" xfId="18132" xr:uid="{2959F83D-A177-4601-A4C3-056EE2C45312}"/>
    <cellStyle name="Output 3 2 2 3 2 9" xfId="19573" xr:uid="{20EE8E4D-4F31-40AC-B90C-9C45E7A18CA8}"/>
    <cellStyle name="Output 3 2 2 3 3" xfId="5385" xr:uid="{00000000-0005-0000-0000-000050110000}"/>
    <cellStyle name="Output 3 2 2 3 3 2" xfId="7170" xr:uid="{00000000-0005-0000-0000-000050110000}"/>
    <cellStyle name="Output 3 2 2 3 3 3" xfId="11520" xr:uid="{1B0E6F45-8175-42A8-A2E9-80CE20BAC8C3}"/>
    <cellStyle name="Output 3 2 2 3 3 4" xfId="12924" xr:uid="{AEDF0B0F-B289-40B8-93E1-EEF880E6C0B7}"/>
    <cellStyle name="Output 3 2 2 3 3 5" xfId="9038" xr:uid="{C11CFF11-96EE-4D02-97EC-3A7A80DFC868}"/>
    <cellStyle name="Output 3 2 2 3 3 6" xfId="15938" xr:uid="{07966934-4303-46AD-A1E4-C5FCF1360718}"/>
    <cellStyle name="Output 3 2 2 3 3 7" xfId="17467" xr:uid="{99792083-A1CC-4CA3-BAB2-0ED834EC778C}"/>
    <cellStyle name="Output 3 2 2 3 3 8" xfId="18775" xr:uid="{75DA3B21-2833-4A13-A2DC-4E2D919850C6}"/>
    <cellStyle name="Output 3 2 2 3 3 9" xfId="19927" xr:uid="{51AD0F30-F4F1-4756-8912-B9D10665226F}"/>
    <cellStyle name="Output 3 2 2 3 4" xfId="6277" xr:uid="{00000000-0005-0000-0000-00004D110000}"/>
    <cellStyle name="Output 3 2 2 3 5" xfId="10966" xr:uid="{759B34F0-BEC5-4160-80AB-37A2294BE503}"/>
    <cellStyle name="Output 3 2 2 3 6" xfId="14254" xr:uid="{0B8C33D4-62A4-4B65-9917-A5342D105BC7}"/>
    <cellStyle name="Output 3 2 2 3 7" xfId="9165" xr:uid="{8520EF9B-E4B0-4214-8E35-790195AB7C6F}"/>
    <cellStyle name="Output 3 2 2 3 8" xfId="15137" xr:uid="{E8954E93-EEFE-4781-A9DB-6803AC5A366C}"/>
    <cellStyle name="Output 3 2 2 3 9" xfId="16978" xr:uid="{2C5244C8-8E97-40C0-AC5C-912B77EEE476}"/>
    <cellStyle name="Output 3 2 2 4" xfId="3920" xr:uid="{00000000-0005-0000-0000-000051110000}"/>
    <cellStyle name="Output 3 2 2 4 2" xfId="5556" xr:uid="{00000000-0005-0000-0000-000052110000}"/>
    <cellStyle name="Output 3 2 2 4 2 2" xfId="7341" xr:uid="{00000000-0005-0000-0000-000052110000}"/>
    <cellStyle name="Output 3 2 2 4 2 3" xfId="11691" xr:uid="{D8A0CD01-13A3-4006-BBDE-3A2E3264E38F}"/>
    <cellStyle name="Output 3 2 2 4 2 4" xfId="13095" xr:uid="{39CA567A-3860-4752-B566-B252C1D7C308}"/>
    <cellStyle name="Output 3 2 2 4 2 5" xfId="14745" xr:uid="{0C1D92DA-9E2D-46DA-8125-B08CE266538F}"/>
    <cellStyle name="Output 3 2 2 4 2 6" xfId="16109" xr:uid="{D66E0EF7-79EE-4BD8-81B3-EBC9A0D3B9D9}"/>
    <cellStyle name="Output 3 2 2 4 2 7" xfId="17638" xr:uid="{F1CE434D-A095-48FE-B9EE-2B16A2D9A8A8}"/>
    <cellStyle name="Output 3 2 2 4 2 8" xfId="18946" xr:uid="{0244D3D9-C76D-4DEA-A022-F7CB5CBA3F90}"/>
    <cellStyle name="Output 3 2 2 4 2 9" xfId="19496" xr:uid="{638D99A8-AE8D-4807-B950-69D52EF1EA1D}"/>
    <cellStyle name="Output 3 2 2 4 3" xfId="6448" xr:uid="{00000000-0005-0000-0000-000051110000}"/>
    <cellStyle name="Output 3 2 2 4 4" xfId="10819" xr:uid="{2556EB4C-88AE-43CB-A648-73D8CBA504FB}"/>
    <cellStyle name="Output 3 2 2 4 5" xfId="9921" xr:uid="{15A25842-4E52-4EEF-9E57-32DDD83BCF77}"/>
    <cellStyle name="Output 3 2 2 4 6" xfId="14330" xr:uid="{71C3BF96-7ECA-496F-986F-EC0221BB150E}"/>
    <cellStyle name="Output 3 2 2 4 7" xfId="8982" xr:uid="{47C47AD9-0268-4D23-B8A6-65BCEF341F64}"/>
    <cellStyle name="Output 3 2 2 4 8" xfId="14436" xr:uid="{2F0A32DD-9903-4B08-9CE5-FFC730CBCFED}"/>
    <cellStyle name="Output 3 2 2 4 9" xfId="18223" xr:uid="{9FF6FE34-B873-4F99-BE8E-A8547E3A3250}"/>
    <cellStyle name="Output 3 2 2 5" xfId="5094" xr:uid="{00000000-0005-0000-0000-000053110000}"/>
    <cellStyle name="Output 3 2 2 5 2" xfId="6879" xr:uid="{00000000-0005-0000-0000-000053110000}"/>
    <cellStyle name="Output 3 2 2 5 3" xfId="11229" xr:uid="{C5BFCBC1-1CC3-42CD-88F7-3026E5E3A6D7}"/>
    <cellStyle name="Output 3 2 2 5 4" xfId="12633" xr:uid="{B4B57646-CFE0-4B8A-BA6E-912726E2493A}"/>
    <cellStyle name="Output 3 2 2 5 5" xfId="10793" xr:uid="{1C57B9F4-269E-4DB7-B217-2B94F4C775F5}"/>
    <cellStyle name="Output 3 2 2 5 6" xfId="15647" xr:uid="{056FD8F0-E855-47C7-8D1B-7C546A9E5986}"/>
    <cellStyle name="Output 3 2 2 5 7" xfId="17176" xr:uid="{47226126-E334-44C1-AAFF-2005FB2BB5F3}"/>
    <cellStyle name="Output 3 2 2 5 8" xfId="18484" xr:uid="{3F2BB4E3-CD4A-466E-9B9B-EC10052865DE}"/>
    <cellStyle name="Output 3 2 2 5 9" xfId="19770" xr:uid="{B7BE1066-CEE3-456B-96AA-07327E2C8413}"/>
    <cellStyle name="Output 3 2 2 6" xfId="5987" xr:uid="{00000000-0005-0000-0000-000044110000}"/>
    <cellStyle name="Output 3 2 2 7" xfId="10380" xr:uid="{AAF15BF2-3FA3-44CC-8EB2-A78C8B568CEA}"/>
    <cellStyle name="Output 3 2 2 8" xfId="14774" xr:uid="{85D2EC0D-FA8F-49E7-BDDF-5A6E4264CDA0}"/>
    <cellStyle name="Output 3 2 2 9" xfId="8666" xr:uid="{7CFDAD66-920D-4099-A21C-9FF3F777E597}"/>
    <cellStyle name="Output 3 2 3" xfId="3318" xr:uid="{00000000-0005-0000-0000-000054110000}"/>
    <cellStyle name="Output 3 2 3 10" xfId="15269" xr:uid="{084E4669-AD18-42E7-9AAE-C5EE62C24978}"/>
    <cellStyle name="Output 3 2 3 11" xfId="16908" xr:uid="{43325DA3-1085-4397-97C3-838C03496009}"/>
    <cellStyle name="Output 3 2 3 12" xfId="19996" xr:uid="{EE9ACC67-203A-4117-A2C2-B0F9E9117197}"/>
    <cellStyle name="Output 3 2 3 2" xfId="3408" xr:uid="{00000000-0005-0000-0000-000055110000}"/>
    <cellStyle name="Output 3 2 3 2 10" xfId="13751" xr:uid="{901DFFAC-027E-4842-A1BA-D781506F63F7}"/>
    <cellStyle name="Output 3 2 3 2 11" xfId="19655" xr:uid="{2528B93A-5EC0-4193-9041-B76C4FD8FCDE}"/>
    <cellStyle name="Output 3 2 3 2 2" xfId="3703" xr:uid="{00000000-0005-0000-0000-000056110000}"/>
    <cellStyle name="Output 3 2 3 2 2 10" xfId="19872" xr:uid="{94C0CF45-3396-4F97-9542-BBD5F3364E49}"/>
    <cellStyle name="Output 3 2 3 2 2 2" xfId="4296" xr:uid="{00000000-0005-0000-0000-000057110000}"/>
    <cellStyle name="Output 3 2 3 2 2 2 2" xfId="5853" xr:uid="{00000000-0005-0000-0000-000058110000}"/>
    <cellStyle name="Output 3 2 3 2 2 2 2 2" xfId="7638" xr:uid="{00000000-0005-0000-0000-000058110000}"/>
    <cellStyle name="Output 3 2 3 2 2 2 2 3" xfId="11988" xr:uid="{15AAB9B8-72CA-4711-9FCB-CE594513D4EA}"/>
    <cellStyle name="Output 3 2 3 2 2 2 2 4" xfId="13392" xr:uid="{99460320-EE46-4045-8241-5B67484002DF}"/>
    <cellStyle name="Output 3 2 3 2 2 2 2 5" xfId="13699" xr:uid="{6BED1D9B-9B9B-4620-8EB7-2CDAEF20CEF6}"/>
    <cellStyle name="Output 3 2 3 2 2 2 2 6" xfId="16406" xr:uid="{5249D0F2-DFCB-400A-8F63-CF74F25538FC}"/>
    <cellStyle name="Output 3 2 3 2 2 2 2 7" xfId="17935" xr:uid="{D68849F8-3138-4624-A240-C404688CC28E}"/>
    <cellStyle name="Output 3 2 3 2 2 2 2 8" xfId="19243" xr:uid="{8824421E-871A-4DA7-861B-5BCE036B6017}"/>
    <cellStyle name="Output 3 2 3 2 2 2 2 9" xfId="8911" xr:uid="{98D35805-3287-4141-8955-24EB2E358F1E}"/>
    <cellStyle name="Output 3 2 3 2 2 2 3" xfId="6741" xr:uid="{00000000-0005-0000-0000-000057110000}"/>
    <cellStyle name="Output 3 2 3 2 2 2 4" xfId="12029" xr:uid="{E55979EB-4EBA-43D6-BD52-5AABC6377590}"/>
    <cellStyle name="Output 3 2 3 2 2 2 5" xfId="8671" xr:uid="{615468D6-28F3-4C7F-930A-D0C28819B67F}"/>
    <cellStyle name="Output 3 2 3 2 2 2 6" xfId="15079" xr:uid="{19C15835-F8AB-47AC-9520-67AEC00E8B9A}"/>
    <cellStyle name="Output 3 2 3 2 2 2 7" xfId="16616" xr:uid="{72050605-0693-4C17-B9CA-41D74EE6450E}"/>
    <cellStyle name="Output 3 2 3 2 2 2 8" xfId="18135" xr:uid="{849BB1BD-C52C-4533-9CAE-4BE350149149}"/>
    <cellStyle name="Output 3 2 3 2 2 2 9" xfId="12260" xr:uid="{A9017EC9-5244-4121-B856-156900D763D4}"/>
    <cellStyle name="Output 3 2 3 2 2 3" xfId="5388" xr:uid="{00000000-0005-0000-0000-000059110000}"/>
    <cellStyle name="Output 3 2 3 2 2 3 2" xfId="7173" xr:uid="{00000000-0005-0000-0000-000059110000}"/>
    <cellStyle name="Output 3 2 3 2 2 3 3" xfId="11523" xr:uid="{F193FBA3-811B-4E4F-8447-4833D02D1B6C}"/>
    <cellStyle name="Output 3 2 3 2 2 3 4" xfId="12927" xr:uid="{62E2B3EB-4A6A-4483-90B8-153F01B6D26F}"/>
    <cellStyle name="Output 3 2 3 2 2 3 5" xfId="9445" xr:uid="{9193D5F9-4258-4BD8-91C0-9D6C98164577}"/>
    <cellStyle name="Output 3 2 3 2 2 3 6" xfId="15941" xr:uid="{E97B0C68-7E4D-480B-9BED-7EF0CD7BF736}"/>
    <cellStyle name="Output 3 2 3 2 2 3 7" xfId="17470" xr:uid="{DA367E3D-66EA-4BC4-A520-39FF2D9BF9CB}"/>
    <cellStyle name="Output 3 2 3 2 2 3 8" xfId="18778" xr:uid="{58C28EF5-D3F5-40B3-97B5-D0214D37E4E3}"/>
    <cellStyle name="Output 3 2 3 2 2 3 9" xfId="9724" xr:uid="{061EDC9D-BA26-442B-9654-02A0C5BF0935}"/>
    <cellStyle name="Output 3 2 3 2 2 4" xfId="6280" xr:uid="{00000000-0005-0000-0000-000056110000}"/>
    <cellStyle name="Output 3 2 3 2 2 5" xfId="11083" xr:uid="{EE94E0FB-42E4-400B-9202-DDC659CFE0C1}"/>
    <cellStyle name="Output 3 2 3 2 2 6" xfId="8624" xr:uid="{2767AB77-5448-4F12-9539-20FA0D1E209F}"/>
    <cellStyle name="Output 3 2 3 2 2 7" xfId="14783" xr:uid="{D14D44DE-CC58-40F7-A1F4-297D5A4FB9ED}"/>
    <cellStyle name="Output 3 2 3 2 2 8" xfId="15221" xr:uid="{BD2C56F5-A587-4326-84DB-33350A77547D}"/>
    <cellStyle name="Output 3 2 3 2 2 9" xfId="15460" xr:uid="{0C998DF2-F52D-46F0-B97B-0DF44E4A6755}"/>
    <cellStyle name="Output 3 2 3 2 3" xfId="4013" xr:uid="{00000000-0005-0000-0000-00005A110000}"/>
    <cellStyle name="Output 3 2 3 2 3 2" xfId="5635" xr:uid="{00000000-0005-0000-0000-00005B110000}"/>
    <cellStyle name="Output 3 2 3 2 3 2 2" xfId="7420" xr:uid="{00000000-0005-0000-0000-00005B110000}"/>
    <cellStyle name="Output 3 2 3 2 3 2 3" xfId="11770" xr:uid="{AEACD97D-389B-4A62-966B-54F7E3E59507}"/>
    <cellStyle name="Output 3 2 3 2 3 2 4" xfId="13174" xr:uid="{F430F600-5F40-4FC4-80E1-B01F5010CB30}"/>
    <cellStyle name="Output 3 2 3 2 3 2 5" xfId="14702" xr:uid="{CC2495D4-3EC2-4838-A310-AB6133E0F704}"/>
    <cellStyle name="Output 3 2 3 2 3 2 6" xfId="16188" xr:uid="{27F1BB33-FB1D-4AB7-B58C-256D4E2E4695}"/>
    <cellStyle name="Output 3 2 3 2 3 2 7" xfId="17717" xr:uid="{91FA7911-E333-4675-B6C2-72FECA3B1B27}"/>
    <cellStyle name="Output 3 2 3 2 3 2 8" xfId="19025" xr:uid="{23D7DBDE-81D7-4572-9F3F-1252E3A9B5C3}"/>
    <cellStyle name="Output 3 2 3 2 3 2 9" xfId="18182" xr:uid="{7EE06908-DD33-471A-8E67-CE6A511F690F}"/>
    <cellStyle name="Output 3 2 3 2 3 3" xfId="6525" xr:uid="{00000000-0005-0000-0000-00005A110000}"/>
    <cellStyle name="Output 3 2 3 2 3 4" xfId="9791" xr:uid="{EFC36E8E-9EF0-4ACF-971C-04E8921C4166}"/>
    <cellStyle name="Output 3 2 3 2 3 5" xfId="7947" xr:uid="{ED6FA42C-8F14-4DAA-9036-06BAA906166D}"/>
    <cellStyle name="Output 3 2 3 2 3 6" xfId="9923" xr:uid="{CF904835-3CD0-4A3B-A1F0-ADF5D727DA3C}"/>
    <cellStyle name="Output 3 2 3 2 3 7" xfId="12358" xr:uid="{93C939D5-D69C-4CBD-B1E8-DCBFCE4ACA31}"/>
    <cellStyle name="Output 3 2 3 2 3 8" xfId="13894" xr:uid="{6B490DB3-D972-4155-8528-911C5208FE95}"/>
    <cellStyle name="Output 3 2 3 2 3 9" xfId="19591" xr:uid="{11928B4F-9387-4733-AA54-9A39D5BACFDF}"/>
    <cellStyle name="Output 3 2 3 2 4" xfId="5171" xr:uid="{00000000-0005-0000-0000-00005C110000}"/>
    <cellStyle name="Output 3 2 3 2 4 2" xfId="6956" xr:uid="{00000000-0005-0000-0000-00005C110000}"/>
    <cellStyle name="Output 3 2 3 2 4 3" xfId="11306" xr:uid="{83DACC06-121E-4D9F-AC75-3AAFE422EEC5}"/>
    <cellStyle name="Output 3 2 3 2 4 4" xfId="12710" xr:uid="{BE796FFA-A0E0-4786-B4A2-B490E90BB865}"/>
    <cellStyle name="Output 3 2 3 2 4 5" xfId="14606" xr:uid="{E16DD71A-7F59-4FB2-B37F-C08C33B9DD45}"/>
    <cellStyle name="Output 3 2 3 2 4 6" xfId="15724" xr:uid="{4E9017E8-B9D4-41D4-AAE1-FF28BAE699A0}"/>
    <cellStyle name="Output 3 2 3 2 4 7" xfId="17253" xr:uid="{22CFF2E8-1FAD-4D34-8143-FF894BD115D1}"/>
    <cellStyle name="Output 3 2 3 2 4 8" xfId="18561" xr:uid="{76F2E81E-A7BA-47A4-94EE-9D1322F96592}"/>
    <cellStyle name="Output 3 2 3 2 4 9" xfId="18189" xr:uid="{512A371F-5695-4782-938C-A3E33198E3DC}"/>
    <cellStyle name="Output 3 2 3 2 5" xfId="6064" xr:uid="{00000000-0005-0000-0000-000055110000}"/>
    <cellStyle name="Output 3 2 3 2 6" xfId="7962" xr:uid="{184818DF-BA24-4B04-89AB-FE3A72709E7B}"/>
    <cellStyle name="Output 3 2 3 2 7" xfId="11066" xr:uid="{E82F6CA1-8B35-4F8B-ADB2-A2C59ED64316}"/>
    <cellStyle name="Output 3 2 3 2 8" xfId="12012" xr:uid="{994825FD-C807-4C03-A6F5-BC34C0296505}"/>
    <cellStyle name="Output 3 2 3 2 9" xfId="14822" xr:uid="{9BA90D04-150C-4D27-AE3F-0F22200E9D4E}"/>
    <cellStyle name="Output 3 2 3 3" xfId="3702" xr:uid="{00000000-0005-0000-0000-00005D110000}"/>
    <cellStyle name="Output 3 2 3 3 10" xfId="15387" xr:uid="{D899C0C0-C71B-4FA2-8AEE-E30BEA422C3F}"/>
    <cellStyle name="Output 3 2 3 3 2" xfId="4295" xr:uid="{00000000-0005-0000-0000-00005E110000}"/>
    <cellStyle name="Output 3 2 3 3 2 2" xfId="5852" xr:uid="{00000000-0005-0000-0000-00005F110000}"/>
    <cellStyle name="Output 3 2 3 3 2 2 2" xfId="7637" xr:uid="{00000000-0005-0000-0000-00005F110000}"/>
    <cellStyle name="Output 3 2 3 3 2 2 3" xfId="11987" xr:uid="{599D8DF7-2EB3-415C-99A5-B79EBC64749C}"/>
    <cellStyle name="Output 3 2 3 3 2 2 4" xfId="13391" xr:uid="{9593DC7F-9889-4FAE-9451-350365920DBC}"/>
    <cellStyle name="Output 3 2 3 3 2 2 5" xfId="13885" xr:uid="{526AF3F4-131A-4A5F-8963-F7D2B5068BFD}"/>
    <cellStyle name="Output 3 2 3 3 2 2 6" xfId="16405" xr:uid="{6D19AF39-03DF-4DE8-ADCD-665A36043A63}"/>
    <cellStyle name="Output 3 2 3 3 2 2 7" xfId="17934" xr:uid="{8C6FCAA3-2BE9-493D-9202-49936466996D}"/>
    <cellStyle name="Output 3 2 3 3 2 2 8" xfId="19242" xr:uid="{90E82782-5B95-4541-81CF-BAF793273D5D}"/>
    <cellStyle name="Output 3 2 3 3 2 2 9" xfId="19847" xr:uid="{63F4A2C6-F292-41DE-B1F0-C6382DFA3301}"/>
    <cellStyle name="Output 3 2 3 3 2 3" xfId="6740" xr:uid="{00000000-0005-0000-0000-00005E110000}"/>
    <cellStyle name="Output 3 2 3 3 2 4" xfId="12028" xr:uid="{1F90ECAB-AC2D-48B0-BDE1-0349AE26EB9A}"/>
    <cellStyle name="Output 3 2 3 3 2 5" xfId="9945" xr:uid="{6F39396B-C885-439B-9704-0593421F6ADA}"/>
    <cellStyle name="Output 3 2 3 3 2 6" xfId="15078" xr:uid="{64F0029A-69CD-452F-A5F2-C7637E474401}"/>
    <cellStyle name="Output 3 2 3 3 2 7" xfId="16615" xr:uid="{772860EC-3DAB-4DC1-AC4C-98D5973B6879}"/>
    <cellStyle name="Output 3 2 3 3 2 8" xfId="18134" xr:uid="{1D015A9F-59A8-4835-945D-5EB83F63F70B}"/>
    <cellStyle name="Output 3 2 3 3 2 9" xfId="19692" xr:uid="{D3D9E2D2-415D-4F22-B04D-8DE2B9B3042D}"/>
    <cellStyle name="Output 3 2 3 3 3" xfId="5387" xr:uid="{00000000-0005-0000-0000-000060110000}"/>
    <cellStyle name="Output 3 2 3 3 3 2" xfId="7172" xr:uid="{00000000-0005-0000-0000-000060110000}"/>
    <cellStyle name="Output 3 2 3 3 3 3" xfId="11522" xr:uid="{78E8CD13-5CDF-4472-8FFD-D62DBDE4EB1B}"/>
    <cellStyle name="Output 3 2 3 3 3 4" xfId="12926" xr:uid="{79075607-1D53-4ED9-B5CA-8E368BB410BF}"/>
    <cellStyle name="Output 3 2 3 3 3 5" xfId="13777" xr:uid="{778E8354-6B17-4370-910D-8B43FB94CD6D}"/>
    <cellStyle name="Output 3 2 3 3 3 6" xfId="15940" xr:uid="{9F11973E-A1F3-4BD0-A191-A545354483C4}"/>
    <cellStyle name="Output 3 2 3 3 3 7" xfId="17469" xr:uid="{812A8768-356A-498B-9CF8-1E6C20CBBB88}"/>
    <cellStyle name="Output 3 2 3 3 3 8" xfId="18777" xr:uid="{337C3251-9B85-4D1A-8E7B-642B5C9CFAEE}"/>
    <cellStyle name="Output 3 2 3 3 3 9" xfId="12144" xr:uid="{1A0619CB-63C0-491C-A8CC-F2F77E9581CB}"/>
    <cellStyle name="Output 3 2 3 3 4" xfId="6279" xr:uid="{00000000-0005-0000-0000-00005D110000}"/>
    <cellStyle name="Output 3 2 3 3 5" xfId="10565" xr:uid="{515A9123-11D0-482F-8608-7EF0811E3DC3}"/>
    <cellStyle name="Output 3 2 3 3 6" xfId="9668" xr:uid="{D3865C17-D2A1-4D09-8F4E-4FDAF1568491}"/>
    <cellStyle name="Output 3 2 3 3 7" xfId="14631" xr:uid="{DF0D30F3-546D-405A-8434-F9C1521C6C10}"/>
    <cellStyle name="Output 3 2 3 3 8" xfId="15368" xr:uid="{9DD7214B-9ACB-4CDE-904F-0EB926868121}"/>
    <cellStyle name="Output 3 2 3 3 9" xfId="16693" xr:uid="{B5E8809E-9774-491A-91B0-110FC3965D32}"/>
    <cellStyle name="Output 3 2 3 4" xfId="3921" xr:uid="{00000000-0005-0000-0000-000061110000}"/>
    <cellStyle name="Output 3 2 3 4 2" xfId="5557" xr:uid="{00000000-0005-0000-0000-000062110000}"/>
    <cellStyle name="Output 3 2 3 4 2 2" xfId="7342" xr:uid="{00000000-0005-0000-0000-000062110000}"/>
    <cellStyle name="Output 3 2 3 4 2 3" xfId="11692" xr:uid="{70A09569-D5BF-4DA4-91E4-D3B58A05A3A3}"/>
    <cellStyle name="Output 3 2 3 4 2 4" xfId="13096" xr:uid="{FB0C297F-D73B-42AD-AE5C-0DF8CABC965F}"/>
    <cellStyle name="Output 3 2 3 4 2 5" xfId="9553" xr:uid="{AF5E078E-DF04-4685-BAAC-6FB10D36F0F6}"/>
    <cellStyle name="Output 3 2 3 4 2 6" xfId="16110" xr:uid="{19681B4F-B24E-4593-9E0F-E103BA3DEB12}"/>
    <cellStyle name="Output 3 2 3 4 2 7" xfId="17639" xr:uid="{A4318B3F-B36E-48AD-A912-CA220ADF77D8}"/>
    <cellStyle name="Output 3 2 3 4 2 8" xfId="18947" xr:uid="{520B4D92-AFD9-4316-8CB9-FDE7864B605D}"/>
    <cellStyle name="Output 3 2 3 4 2 9" xfId="8934" xr:uid="{E0CA0CBC-25B2-407F-8BF6-1FCD0022935A}"/>
    <cellStyle name="Output 3 2 3 4 3" xfId="6449" xr:uid="{00000000-0005-0000-0000-000061110000}"/>
    <cellStyle name="Output 3 2 3 4 4" xfId="10622" xr:uid="{0577396E-F5AA-4FF3-A26B-E51FD8AD4FA9}"/>
    <cellStyle name="Output 3 2 3 4 5" xfId="13985" xr:uid="{C5C99FA6-D25D-472D-A7A5-AC816CD758AD}"/>
    <cellStyle name="Output 3 2 3 4 6" xfId="9430" xr:uid="{066084C3-1C85-44AE-8EF3-F43A62EFDB44}"/>
    <cellStyle name="Output 3 2 3 4 7" xfId="10781" xr:uid="{8BA284AA-4258-4F8E-9C46-6014D7338C27}"/>
    <cellStyle name="Output 3 2 3 4 8" xfId="14155" xr:uid="{B7D8EF4F-3018-467E-B6F8-258D265AD546}"/>
    <cellStyle name="Output 3 2 3 4 9" xfId="8825" xr:uid="{C4185C19-1503-4B88-AC03-69FD97B1D5E6}"/>
    <cellStyle name="Output 3 2 3 5" xfId="5095" xr:uid="{00000000-0005-0000-0000-000063110000}"/>
    <cellStyle name="Output 3 2 3 5 2" xfId="6880" xr:uid="{00000000-0005-0000-0000-000063110000}"/>
    <cellStyle name="Output 3 2 3 5 3" xfId="11230" xr:uid="{44B0EF3F-5D0A-4A6D-BC78-E7DE6D751156}"/>
    <cellStyle name="Output 3 2 3 5 4" xfId="12634" xr:uid="{068CC077-EEF2-4248-BF2E-4A6BCE6C1247}"/>
    <cellStyle name="Output 3 2 3 5 5" xfId="14087" xr:uid="{4AA28CC8-0E56-46E4-B23B-84DD0C093CBE}"/>
    <cellStyle name="Output 3 2 3 5 6" xfId="15648" xr:uid="{9CF42C00-2645-48B0-8148-9B2A26B18A75}"/>
    <cellStyle name="Output 3 2 3 5 7" xfId="17177" xr:uid="{46F82B6A-0B1A-4DE6-A6D8-BAA3A2EFDD5A}"/>
    <cellStyle name="Output 3 2 3 5 8" xfId="18485" xr:uid="{57317610-4B79-45CA-993C-DE91BB45EF32}"/>
    <cellStyle name="Output 3 2 3 5 9" xfId="20020" xr:uid="{7F3023C3-619D-4671-AC8C-B3996F584961}"/>
    <cellStyle name="Output 3 2 3 6" xfId="5988" xr:uid="{00000000-0005-0000-0000-000054110000}"/>
    <cellStyle name="Output 3 2 3 7" xfId="9812" xr:uid="{3CAD9486-DBFE-490D-9EBB-6CED528DF98C}"/>
    <cellStyle name="Output 3 2 3 8" xfId="10780" xr:uid="{C6DF4C6A-7042-4417-8CE7-19EE418EF0A5}"/>
    <cellStyle name="Output 3 2 3 9" xfId="14022" xr:uid="{7DCB411B-EA3A-4B6A-BCF6-2F1C4021F122}"/>
    <cellStyle name="Output 3 2 4" xfId="3406" xr:uid="{00000000-0005-0000-0000-000064110000}"/>
    <cellStyle name="Output 3 2 4 10" xfId="16924" xr:uid="{80F4D178-0E10-4A84-AE77-B1B39EB74DDA}"/>
    <cellStyle name="Output 3 2 4 11" xfId="19357" xr:uid="{509810DF-F9F7-44BE-9F7D-7CDB8217867E}"/>
    <cellStyle name="Output 3 2 4 2" xfId="3704" xr:uid="{00000000-0005-0000-0000-000065110000}"/>
    <cellStyle name="Output 3 2 4 2 10" xfId="19381" xr:uid="{73538CA2-569F-4123-B4B6-8EF0F6D76F43}"/>
    <cellStyle name="Output 3 2 4 2 2" xfId="4297" xr:uid="{00000000-0005-0000-0000-000066110000}"/>
    <cellStyle name="Output 3 2 4 2 2 2" xfId="5854" xr:uid="{00000000-0005-0000-0000-000067110000}"/>
    <cellStyle name="Output 3 2 4 2 2 2 2" xfId="7639" xr:uid="{00000000-0005-0000-0000-000067110000}"/>
    <cellStyle name="Output 3 2 4 2 2 2 3" xfId="11989" xr:uid="{3D32122A-E21D-4013-B443-F52225D0D683}"/>
    <cellStyle name="Output 3 2 4 2 2 2 4" xfId="13393" xr:uid="{7FF3DFC3-A9A9-4D7A-BBBB-0906070721B2}"/>
    <cellStyle name="Output 3 2 4 2 2 2 5" xfId="12469" xr:uid="{7367E463-4231-49C7-B3E3-3C301AFCC065}"/>
    <cellStyle name="Output 3 2 4 2 2 2 6" xfId="16407" xr:uid="{4708E76D-8D77-44CC-BEB5-3FCC62DF7CC2}"/>
    <cellStyle name="Output 3 2 4 2 2 2 7" xfId="17936" xr:uid="{90711F50-0986-4FF9-AF59-30806087B63C}"/>
    <cellStyle name="Output 3 2 4 2 2 2 8" xfId="19244" xr:uid="{BF12DB4C-ECDC-415E-80F1-F050A69BA1AA}"/>
    <cellStyle name="Output 3 2 4 2 2 2 9" xfId="14698" xr:uid="{7D9C4CB8-289B-4B0B-9E0C-897DD6D76220}"/>
    <cellStyle name="Output 3 2 4 2 2 3" xfId="6742" xr:uid="{00000000-0005-0000-0000-000066110000}"/>
    <cellStyle name="Output 3 2 4 2 2 4" xfId="12030" xr:uid="{91661D90-FE56-467A-BDE7-ED9D6843F520}"/>
    <cellStyle name="Output 3 2 4 2 2 5" xfId="12315" xr:uid="{3B3879ED-00E9-460A-8C6A-BF58C70F0BE6}"/>
    <cellStyle name="Output 3 2 4 2 2 6" xfId="15080" xr:uid="{05570E44-ED10-463C-9E4C-D61719C8C388}"/>
    <cellStyle name="Output 3 2 4 2 2 7" xfId="16617" xr:uid="{3072EF5D-18AD-498C-AB4E-F0AD2F4E8055}"/>
    <cellStyle name="Output 3 2 4 2 2 8" xfId="18136" xr:uid="{CE914E0E-37C9-4488-86B4-E2090CD123BF}"/>
    <cellStyle name="Output 3 2 4 2 2 9" xfId="10633" xr:uid="{A0CA92AA-12C3-47D4-A35A-804E373780BE}"/>
    <cellStyle name="Output 3 2 4 2 3" xfId="5389" xr:uid="{00000000-0005-0000-0000-000068110000}"/>
    <cellStyle name="Output 3 2 4 2 3 2" xfId="7174" xr:uid="{00000000-0005-0000-0000-000068110000}"/>
    <cellStyle name="Output 3 2 4 2 3 3" xfId="11524" xr:uid="{F4FC804D-CB78-40A1-A686-A536D812EEE3}"/>
    <cellStyle name="Output 3 2 4 2 3 4" xfId="12928" xr:uid="{E9018E5F-E044-4864-9630-D0F18124DBCC}"/>
    <cellStyle name="Output 3 2 4 2 3 5" xfId="14616" xr:uid="{B429C34B-CD1C-45B0-9A23-6FD535C0F4A0}"/>
    <cellStyle name="Output 3 2 4 2 3 6" xfId="15942" xr:uid="{FA3AC14C-E9C7-430B-8105-D0F082C27A5D}"/>
    <cellStyle name="Output 3 2 4 2 3 7" xfId="17471" xr:uid="{45F82495-0B9A-4EFB-A651-B9054C1F9029}"/>
    <cellStyle name="Output 3 2 4 2 3 8" xfId="18779" xr:uid="{F4D7839B-9128-401B-9CE1-C1C83C1D5C3A}"/>
    <cellStyle name="Output 3 2 4 2 3 9" xfId="19588" xr:uid="{F9F5BDB2-0E96-43AB-8B49-59C8E7487B60}"/>
    <cellStyle name="Output 3 2 4 2 4" xfId="6281" xr:uid="{00000000-0005-0000-0000-000065110000}"/>
    <cellStyle name="Output 3 2 4 2 5" xfId="10883" xr:uid="{8014159E-4A3D-4DF6-B742-E9716F2FA0B5}"/>
    <cellStyle name="Output 3 2 4 2 6" xfId="12442" xr:uid="{1BEA891D-4946-44FA-9FA0-41CD76D51B0B}"/>
    <cellStyle name="Output 3 2 4 2 7" xfId="10418" xr:uid="{4190F265-888C-488A-A72A-2C16F352646E}"/>
    <cellStyle name="Output 3 2 4 2 8" xfId="14971" xr:uid="{6580BBE1-D555-457F-BE98-8488A7BA8BDE}"/>
    <cellStyle name="Output 3 2 4 2 9" xfId="16952" xr:uid="{73FDDA90-91B0-419B-B50F-9B1341CB8802}"/>
    <cellStyle name="Output 3 2 4 3" xfId="4011" xr:uid="{00000000-0005-0000-0000-000069110000}"/>
    <cellStyle name="Output 3 2 4 3 2" xfId="5633" xr:uid="{00000000-0005-0000-0000-00006A110000}"/>
    <cellStyle name="Output 3 2 4 3 2 2" xfId="7418" xr:uid="{00000000-0005-0000-0000-00006A110000}"/>
    <cellStyle name="Output 3 2 4 3 2 3" xfId="11768" xr:uid="{CF484F7B-0020-4FCC-B41C-71D6A56CCA32}"/>
    <cellStyle name="Output 3 2 4 3 2 4" xfId="13172" xr:uid="{39F0287C-0352-418E-9905-CB87B5A995A9}"/>
    <cellStyle name="Output 3 2 4 3 2 5" xfId="13480" xr:uid="{CE3E3CFC-3A62-44D2-A71B-873B1979C038}"/>
    <cellStyle name="Output 3 2 4 3 2 6" xfId="16186" xr:uid="{B0A91058-2CFF-4838-86E4-B845E4278C4E}"/>
    <cellStyle name="Output 3 2 4 3 2 7" xfId="17715" xr:uid="{2B9D86B6-6680-4613-8BFB-EBD2A263ECCB}"/>
    <cellStyle name="Output 3 2 4 3 2 8" xfId="19023" xr:uid="{BD096E11-2131-4570-A1C2-1B7A1A265D38}"/>
    <cellStyle name="Output 3 2 4 3 2 9" xfId="19998" xr:uid="{BC04022F-D53B-49E3-B61E-31B17232C57F}"/>
    <cellStyle name="Output 3 2 4 3 3" xfId="6523" xr:uid="{00000000-0005-0000-0000-000069110000}"/>
    <cellStyle name="Output 3 2 4 3 4" xfId="10675" xr:uid="{7DAAF0F8-747F-4B24-8F90-3985802F1D6E}"/>
    <cellStyle name="Output 3 2 4 3 5" xfId="12323" xr:uid="{46015ED1-5970-4CDA-8022-F55D9A05FA40}"/>
    <cellStyle name="Output 3 2 4 3 6" xfId="14207" xr:uid="{9D773AB0-9914-48F9-BD3F-750AB1EF12DB}"/>
    <cellStyle name="Output 3 2 4 3 7" xfId="8193" xr:uid="{F2E6D757-109E-4039-A9CD-7BB79B55D130}"/>
    <cellStyle name="Output 3 2 4 3 8" xfId="14735" xr:uid="{C070E761-243E-4E47-81CB-5E1EFB7A1A4E}"/>
    <cellStyle name="Output 3 2 4 3 9" xfId="19284" xr:uid="{7CB773A0-2F0C-4B9F-B19E-2249B9E18513}"/>
    <cellStyle name="Output 3 2 4 4" xfId="5169" xr:uid="{00000000-0005-0000-0000-00006B110000}"/>
    <cellStyle name="Output 3 2 4 4 2" xfId="6954" xr:uid="{00000000-0005-0000-0000-00006B110000}"/>
    <cellStyle name="Output 3 2 4 4 3" xfId="11304" xr:uid="{26E4B9E7-5462-4FE4-887C-54C571440D01}"/>
    <cellStyle name="Output 3 2 4 4 4" xfId="12708" xr:uid="{51991FBE-CB0D-47BE-8AE4-625B16F2A65E}"/>
    <cellStyle name="Output 3 2 4 4 5" xfId="10473" xr:uid="{A62BEDE1-9552-46B0-812C-B5CF94B42E2E}"/>
    <cellStyle name="Output 3 2 4 4 6" xfId="15722" xr:uid="{8BDF1DB5-F2BB-4EEE-934D-172D877F2F9C}"/>
    <cellStyle name="Output 3 2 4 4 7" xfId="17251" xr:uid="{A8E71484-974B-48D4-B933-E79E47BF1C4F}"/>
    <cellStyle name="Output 3 2 4 4 8" xfId="18559" xr:uid="{A6C6B0AE-1C61-460A-9A3D-8E77F12A2A65}"/>
    <cellStyle name="Output 3 2 4 4 9" xfId="18359" xr:uid="{17009574-1327-4FA0-8BC0-8D74059A6B84}"/>
    <cellStyle name="Output 3 2 4 5" xfId="6062" xr:uid="{00000000-0005-0000-0000-000064110000}"/>
    <cellStyle name="Output 3 2 4 6" xfId="7964" xr:uid="{5A44EEA1-3B67-4199-9347-B1C7437D58A7}"/>
    <cellStyle name="Output 3 2 4 7" xfId="12081" xr:uid="{E897A192-E485-4B53-83F3-1FCE9A6F6B2B}"/>
    <cellStyle name="Output 3 2 4 8" xfId="10942" xr:uid="{FD12E660-3623-4CC0-9066-59D1F285B0E7}"/>
    <cellStyle name="Output 3 2 4 9" xfId="15318" xr:uid="{78D29870-2BA9-4923-9378-9A4CE752679B}"/>
    <cellStyle name="Output 3 2 5" xfId="3699" xr:uid="{00000000-0005-0000-0000-00006C110000}"/>
    <cellStyle name="Output 3 2 5 10" xfId="13557" xr:uid="{8B8C5F71-CA05-48EF-8DC0-26F5F03FFC01}"/>
    <cellStyle name="Output 3 2 5 2" xfId="4292" xr:uid="{00000000-0005-0000-0000-00006D110000}"/>
    <cellStyle name="Output 3 2 5 2 2" xfId="5849" xr:uid="{00000000-0005-0000-0000-00006E110000}"/>
    <cellStyle name="Output 3 2 5 2 2 2" xfId="7634" xr:uid="{00000000-0005-0000-0000-00006E110000}"/>
    <cellStyle name="Output 3 2 5 2 2 3" xfId="11984" xr:uid="{A557A3E9-B100-4CBC-83A1-9050513A775A}"/>
    <cellStyle name="Output 3 2 5 2 2 4" xfId="13388" xr:uid="{2D29453A-6986-4CFE-9328-94D11AF236BA}"/>
    <cellStyle name="Output 3 2 5 2 2 5" xfId="13775" xr:uid="{6F55CB2B-92DF-4097-881B-B328282255E1}"/>
    <cellStyle name="Output 3 2 5 2 2 6" xfId="16402" xr:uid="{4A7500F1-35B9-4D6C-9D58-BDC3A5E692D0}"/>
    <cellStyle name="Output 3 2 5 2 2 7" xfId="17931" xr:uid="{F6A0698F-9D03-4D32-ACA9-820EBAC4CD3B}"/>
    <cellStyle name="Output 3 2 5 2 2 8" xfId="19239" xr:uid="{EB40327C-778B-4A75-928B-67B7B2F1482D}"/>
    <cellStyle name="Output 3 2 5 2 2 9" xfId="8179" xr:uid="{86EADCAA-9302-4A4F-9949-9FC85492CF6A}"/>
    <cellStyle name="Output 3 2 5 2 3" xfId="6737" xr:uid="{00000000-0005-0000-0000-00006D110000}"/>
    <cellStyle name="Output 3 2 5 2 4" xfId="7667" xr:uid="{090CC496-08B1-4F63-A6EC-74D11FD88FE2}"/>
    <cellStyle name="Output 3 2 5 2 5" xfId="8130" xr:uid="{2B2E49A7-B772-4AD1-A246-FAB7AA462C09}"/>
    <cellStyle name="Output 3 2 5 2 6" xfId="15075" xr:uid="{87820000-AA1E-4EA7-8453-C865A6C28817}"/>
    <cellStyle name="Output 3 2 5 2 7" xfId="16612" xr:uid="{ED559485-36E1-4ECB-AC58-A0D33ADBFF4D}"/>
    <cellStyle name="Output 3 2 5 2 8" xfId="18131" xr:uid="{A71234C3-C6A0-4F03-8FED-9B6C44E55173}"/>
    <cellStyle name="Output 3 2 5 2 9" xfId="19958" xr:uid="{A9758F1B-7BCD-421B-8888-C04DE8910DE8}"/>
    <cellStyle name="Output 3 2 5 3" xfId="5384" xr:uid="{00000000-0005-0000-0000-00006F110000}"/>
    <cellStyle name="Output 3 2 5 3 2" xfId="7169" xr:uid="{00000000-0005-0000-0000-00006F110000}"/>
    <cellStyle name="Output 3 2 5 3 3" xfId="11519" xr:uid="{5D04975C-001C-4F1C-A47A-A6AEF2DFE4E1}"/>
    <cellStyle name="Output 3 2 5 3 4" xfId="12923" xr:uid="{12959E1D-7D6A-41E9-9F4D-2AB976C6D9BD}"/>
    <cellStyle name="Output 3 2 5 3 5" xfId="14658" xr:uid="{EA4A5950-3A6A-48EB-9F72-04198EBDFBEF}"/>
    <cellStyle name="Output 3 2 5 3 6" xfId="15937" xr:uid="{816BD32A-770E-46CA-82E1-35CEB0497C34}"/>
    <cellStyle name="Output 3 2 5 3 7" xfId="17466" xr:uid="{CC027876-ACDB-4462-8A97-B5F737763D4B}"/>
    <cellStyle name="Output 3 2 5 3 8" xfId="18774" xr:uid="{A4587615-B288-451C-890E-7ED26E6A2950}"/>
    <cellStyle name="Output 3 2 5 3 9" xfId="14278" xr:uid="{137C39DB-9304-4EE0-B14F-D920F2D207D7}"/>
    <cellStyle name="Output 3 2 5 4" xfId="6276" xr:uid="{00000000-0005-0000-0000-00006C110000}"/>
    <cellStyle name="Output 3 2 5 5" xfId="10045" xr:uid="{C973A0B5-8D99-41E9-8E32-0089CA9A373B}"/>
    <cellStyle name="Output 3 2 5 6" xfId="8565" xr:uid="{0A51D206-C776-4CF3-AA9C-5D75D45E83FF}"/>
    <cellStyle name="Output 3 2 5 7" xfId="8263" xr:uid="{43EC7EE7-2FF9-449B-A958-D48826127445}"/>
    <cellStyle name="Output 3 2 5 8" xfId="15282" xr:uid="{BAA06A83-4D40-4A02-9559-ADFD62B8C987}"/>
    <cellStyle name="Output 3 2 5 9" xfId="9632" xr:uid="{E612D576-95A1-4ABF-A133-9E927E21A3F7}"/>
    <cellStyle name="Output 3 2 6" xfId="3919" xr:uid="{00000000-0005-0000-0000-000070110000}"/>
    <cellStyle name="Output 3 2 6 2" xfId="5555" xr:uid="{00000000-0005-0000-0000-000071110000}"/>
    <cellStyle name="Output 3 2 6 2 2" xfId="7340" xr:uid="{00000000-0005-0000-0000-000071110000}"/>
    <cellStyle name="Output 3 2 6 2 3" xfId="11690" xr:uid="{DCDF4BE7-6409-4D33-99FD-447A5DB82E63}"/>
    <cellStyle name="Output 3 2 6 2 4" xfId="13094" xr:uid="{9C535830-F92C-493C-B360-598015AF3607}"/>
    <cellStyle name="Output 3 2 6 2 5" xfId="9803" xr:uid="{B0BD2F56-097D-49C4-A955-B86860F8960E}"/>
    <cellStyle name="Output 3 2 6 2 6" xfId="16108" xr:uid="{52ACD4B4-7E98-4671-92B9-41A0ABC695E8}"/>
    <cellStyle name="Output 3 2 6 2 7" xfId="17637" xr:uid="{16C06719-C38A-4DF5-98BD-B17FFE3E15A0}"/>
    <cellStyle name="Output 3 2 6 2 8" xfId="18945" xr:uid="{8514AD08-4039-44BB-93DE-E3F1A2825FA1}"/>
    <cellStyle name="Output 3 2 6 2 9" xfId="15251" xr:uid="{C6E3A1A7-0F07-45F0-AABA-422BD7A7F270}"/>
    <cellStyle name="Output 3 2 6 3" xfId="6447" xr:uid="{00000000-0005-0000-0000-000070110000}"/>
    <cellStyle name="Output 3 2 6 4" xfId="11018" xr:uid="{47986A4F-95EB-4953-8A11-CB544BD99DB6}"/>
    <cellStyle name="Output 3 2 6 5" xfId="8555" xr:uid="{D7A22C2E-CEDB-4788-974E-92383A1ACAC4}"/>
    <cellStyle name="Output 3 2 6 6" xfId="8433" xr:uid="{6CBFF0C5-B9CE-4978-AEA5-D8CC2202633B}"/>
    <cellStyle name="Output 3 2 6 7" xfId="10574" xr:uid="{DAC6B1FC-5ACE-4F40-9BAD-312C2A24746A}"/>
    <cellStyle name="Output 3 2 6 8" xfId="10543" xr:uid="{47075F4F-0BBE-4BD3-A8CD-6B390820F39E}"/>
    <cellStyle name="Output 3 2 6 9" xfId="16914" xr:uid="{B02E66C3-7001-4DBD-AACD-1420D81E356B}"/>
    <cellStyle name="Output 3 2 7" xfId="5093" xr:uid="{00000000-0005-0000-0000-000072110000}"/>
    <cellStyle name="Output 3 2 7 2" xfId="6878" xr:uid="{00000000-0005-0000-0000-000072110000}"/>
    <cellStyle name="Output 3 2 7 3" xfId="11228" xr:uid="{652D15A6-C070-4CD5-AC03-9FEFB639718C}"/>
    <cellStyle name="Output 3 2 7 4" xfId="12632" xr:uid="{52AF8F59-D494-4D41-A9BF-357D1446F293}"/>
    <cellStyle name="Output 3 2 7 5" xfId="14609" xr:uid="{09F3CF48-792F-4796-87FB-514D8C97A8C5}"/>
    <cellStyle name="Output 3 2 7 6" xfId="15646" xr:uid="{C3D26975-F533-4E8E-89BE-CF9ECC0AE0C3}"/>
    <cellStyle name="Output 3 2 7 7" xfId="17175" xr:uid="{C4BB40DE-4403-4F72-93C2-ABE8C0A8529D}"/>
    <cellStyle name="Output 3 2 7 8" xfId="18483" xr:uid="{AF2721AF-2F66-4E5F-951A-D5DA27DFBDF9}"/>
    <cellStyle name="Output 3 2 7 9" xfId="8826" xr:uid="{5BD2BCCA-C543-4D59-8BE1-66DF0107E9A3}"/>
    <cellStyle name="Output 3 2 8" xfId="5986" xr:uid="{00000000-0005-0000-0000-000043110000}"/>
    <cellStyle name="Output 3 2 9" xfId="10139" xr:uid="{6617B862-1034-4E9B-9B63-547AE34F0A05}"/>
    <cellStyle name="Output 3 20" xfId="10611" xr:uid="{6BF004F3-DA22-4744-988A-2963C4BAABEA}"/>
    <cellStyle name="Output 3 21" xfId="14417" xr:uid="{B42E07F0-6097-4444-B4BD-6D115E49887C}"/>
    <cellStyle name="Output 3 3" xfId="3319" xr:uid="{00000000-0005-0000-0000-000073110000}"/>
    <cellStyle name="Output 3 3 10" xfId="15125" xr:uid="{24E2A8D7-69B2-480E-9B7B-A8ED34086EBD}"/>
    <cellStyle name="Output 3 3 11" xfId="16767" xr:uid="{E9BD3828-6DC9-4AC7-A45D-A6C84B84BDEE}"/>
    <cellStyle name="Output 3 3 12" xfId="19864" xr:uid="{1FBFA6FC-1ED8-4231-9403-BBE81B80D547}"/>
    <cellStyle name="Output 3 3 2" xfId="3409" xr:uid="{00000000-0005-0000-0000-000074110000}"/>
    <cellStyle name="Output 3 3 2 10" xfId="15184" xr:uid="{5DE4644E-1124-4442-BA86-FFB83838C52B}"/>
    <cellStyle name="Output 3 3 2 11" xfId="19264" xr:uid="{8E0676DD-F9C5-43A8-8607-8B33AFBFEE13}"/>
    <cellStyle name="Output 3 3 2 2" xfId="3706" xr:uid="{00000000-0005-0000-0000-000075110000}"/>
    <cellStyle name="Output 3 3 2 2 10" xfId="12445" xr:uid="{213B1C02-115F-40A5-A8F7-7BA7CEF26D80}"/>
    <cellStyle name="Output 3 3 2 2 2" xfId="4299" xr:uid="{00000000-0005-0000-0000-000076110000}"/>
    <cellStyle name="Output 3 3 2 2 2 2" xfId="5856" xr:uid="{00000000-0005-0000-0000-000077110000}"/>
    <cellStyle name="Output 3 3 2 2 2 2 2" xfId="7641" xr:uid="{00000000-0005-0000-0000-000077110000}"/>
    <cellStyle name="Output 3 3 2 2 2 2 3" xfId="11991" xr:uid="{7E1FC7BC-1C70-4A56-8BAE-F3CD3C5E3E82}"/>
    <cellStyle name="Output 3 3 2 2 2 2 4" xfId="13395" xr:uid="{E3A1813B-750C-4A0B-9D10-B44585D55CF7}"/>
    <cellStyle name="Output 3 3 2 2 2 2 5" xfId="10968" xr:uid="{AE3AD03D-61AA-43A7-B9C1-66468F5BA46A}"/>
    <cellStyle name="Output 3 3 2 2 2 2 6" xfId="16409" xr:uid="{1D40F7B6-7E3B-4A20-B562-150D59D9DE3F}"/>
    <cellStyle name="Output 3 3 2 2 2 2 7" xfId="17938" xr:uid="{F5BA7DFE-70DF-40F3-A635-60EEE36944B9}"/>
    <cellStyle name="Output 3 3 2 2 2 2 8" xfId="19246" xr:uid="{8B714F68-F3E1-411C-B605-0A5D740352D4}"/>
    <cellStyle name="Output 3 3 2 2 2 2 9" xfId="15405" xr:uid="{D053D86A-EB1E-4F22-86A7-2814082ADB84}"/>
    <cellStyle name="Output 3 3 2 2 2 3" xfId="6744" xr:uid="{00000000-0005-0000-0000-000076110000}"/>
    <cellStyle name="Output 3 3 2 2 2 4" xfId="12032" xr:uid="{91DFEDB5-1FB8-4432-BE6E-08965EA4A255}"/>
    <cellStyle name="Output 3 3 2 2 2 5" xfId="13999" xr:uid="{0CF912CF-8AB6-41EB-BF5B-9153F94DC38B}"/>
    <cellStyle name="Output 3 3 2 2 2 6" xfId="15082" xr:uid="{66E3BEA2-D58A-4DBE-A5B7-7E50AC75AC1B}"/>
    <cellStyle name="Output 3 3 2 2 2 7" xfId="16619" xr:uid="{C227B873-BB6C-4714-9291-7F9902581FF2}"/>
    <cellStyle name="Output 3 3 2 2 2 8" xfId="18138" xr:uid="{58FC13A1-A980-472E-A96D-9A0369C23E14}"/>
    <cellStyle name="Output 3 3 2 2 2 9" xfId="15284" xr:uid="{53BF7071-A9C4-44AE-91C2-4298ED2FEBDD}"/>
    <cellStyle name="Output 3 3 2 2 3" xfId="5391" xr:uid="{00000000-0005-0000-0000-000078110000}"/>
    <cellStyle name="Output 3 3 2 2 3 2" xfId="7176" xr:uid="{00000000-0005-0000-0000-000078110000}"/>
    <cellStyle name="Output 3 3 2 2 3 3" xfId="11526" xr:uid="{7095EEC2-9D72-4DB9-B1E8-1790B24D6840}"/>
    <cellStyle name="Output 3 3 2 2 3 4" xfId="12930" xr:uid="{31F0B2D2-E97D-4918-AB13-8DDBA91829C4}"/>
    <cellStyle name="Output 3 3 2 2 3 5" xfId="8976" xr:uid="{0D4F4D9F-145B-4B8A-B6CD-DAA563C4D0D7}"/>
    <cellStyle name="Output 3 3 2 2 3 6" xfId="15944" xr:uid="{4FC6A9B2-D69B-408A-9F82-2D07DDA8D2AB}"/>
    <cellStyle name="Output 3 3 2 2 3 7" xfId="17473" xr:uid="{E94F8C1C-F4E2-4051-986C-95EBC82BD108}"/>
    <cellStyle name="Output 3 3 2 2 3 8" xfId="18781" xr:uid="{810C2425-469A-42E9-A826-2B35196C411D}"/>
    <cellStyle name="Output 3 3 2 2 3 9" xfId="19668" xr:uid="{25E9D091-A7D3-4C82-94F1-05BF7F6A7C50}"/>
    <cellStyle name="Output 3 3 2 2 4" xfId="6283" xr:uid="{00000000-0005-0000-0000-000075110000}"/>
    <cellStyle name="Output 3 3 2 2 5" xfId="10371" xr:uid="{AA1FAA5E-92D9-4881-B5AC-13AE3D40CA79}"/>
    <cellStyle name="Output 3 3 2 2 6" xfId="14189" xr:uid="{6BD9AE76-AEA5-4472-9C15-0B31B59CA6DF}"/>
    <cellStyle name="Output 3 3 2 2 7" xfId="9417" xr:uid="{50A82AAF-A489-44B6-A992-01507DB0B6BC}"/>
    <cellStyle name="Output 3 3 2 2 8" xfId="8450" xr:uid="{3FE1DAC3-199D-4AB5-BF66-2ABCBDB970E5}"/>
    <cellStyle name="Output 3 3 2 2 9" xfId="16670" xr:uid="{4D660886-32E0-4A19-A815-D4A5D0197545}"/>
    <cellStyle name="Output 3 3 2 3" xfId="4014" xr:uid="{00000000-0005-0000-0000-000079110000}"/>
    <cellStyle name="Output 3 3 2 3 2" xfId="5636" xr:uid="{00000000-0005-0000-0000-00007A110000}"/>
    <cellStyle name="Output 3 3 2 3 2 2" xfId="7421" xr:uid="{00000000-0005-0000-0000-00007A110000}"/>
    <cellStyle name="Output 3 3 2 3 2 3" xfId="11771" xr:uid="{EEB63B62-9FB0-4139-9BFE-C81E9C28C9EC}"/>
    <cellStyle name="Output 3 3 2 3 2 4" xfId="13175" xr:uid="{D1715435-C5EF-4EBF-A369-01E9D474B64E}"/>
    <cellStyle name="Output 3 3 2 3 2 5" xfId="14511" xr:uid="{2A014D2F-859B-4892-A093-71246212FC39}"/>
    <cellStyle name="Output 3 3 2 3 2 6" xfId="16189" xr:uid="{4018CAB3-9A53-460C-8223-9B287A7EA175}"/>
    <cellStyle name="Output 3 3 2 3 2 7" xfId="17718" xr:uid="{B4941574-841E-4B53-A698-1DC46537813D}"/>
    <cellStyle name="Output 3 3 2 3 2 8" xfId="19026" xr:uid="{28ADE060-ED22-4FCA-8923-D98FC2252532}"/>
    <cellStyle name="Output 3 3 2 3 2 9" xfId="15470" xr:uid="{DA219707-3BDD-459B-B17B-DBC930A75AF4}"/>
    <cellStyle name="Output 3 3 2 3 3" xfId="6526" xr:uid="{00000000-0005-0000-0000-000079110000}"/>
    <cellStyle name="Output 3 3 2 3 4" xfId="7852" xr:uid="{EC906E50-660F-4A38-91CC-B1317C98157E}"/>
    <cellStyle name="Output 3 3 2 3 5" xfId="10827" xr:uid="{3B506BC9-FAC2-49F6-A74B-E19D6810DE23}"/>
    <cellStyle name="Output 3 3 2 3 6" xfId="8459" xr:uid="{CAB69BD6-2301-4B43-A8D8-F327773C8937}"/>
    <cellStyle name="Output 3 3 2 3 7" xfId="13876" xr:uid="{8C58EA9B-8662-4DEC-A840-5DAB31BB525A}"/>
    <cellStyle name="Output 3 3 2 3 8" xfId="10833" xr:uid="{4125FE8B-1731-49D1-B046-E96C2B88CA0A}"/>
    <cellStyle name="Output 3 3 2 3 9" xfId="12444" xr:uid="{3A6B0BD1-0D7D-426D-8BC0-C61A12923DF6}"/>
    <cellStyle name="Output 3 3 2 4" xfId="5172" xr:uid="{00000000-0005-0000-0000-00007B110000}"/>
    <cellStyle name="Output 3 3 2 4 2" xfId="6957" xr:uid="{00000000-0005-0000-0000-00007B110000}"/>
    <cellStyle name="Output 3 3 2 4 3" xfId="11307" xr:uid="{DE38873B-7836-4B66-AFEA-C53653D3F560}"/>
    <cellStyle name="Output 3 3 2 4 4" xfId="12711" xr:uid="{F1B28CD0-D1CC-466A-93B0-07D94A4DFD1D}"/>
    <cellStyle name="Output 3 3 2 4 5" xfId="10586" xr:uid="{A23402B0-C5DD-4FDE-8417-8EAB366E833B}"/>
    <cellStyle name="Output 3 3 2 4 6" xfId="15725" xr:uid="{ED5F0437-A138-47C4-996D-D7BFBDE8D99B}"/>
    <cellStyle name="Output 3 3 2 4 7" xfId="17254" xr:uid="{38E6A706-151E-4313-9915-965800B27A31}"/>
    <cellStyle name="Output 3 3 2 4 8" xfId="18562" xr:uid="{AE7DE527-A85F-4730-B44E-A02B978FAA45}"/>
    <cellStyle name="Output 3 3 2 4 9" xfId="18234" xr:uid="{4FF2734D-9351-4426-B6BB-7E9FAB448EF7}"/>
    <cellStyle name="Output 3 3 2 5" xfId="6065" xr:uid="{00000000-0005-0000-0000-000074110000}"/>
    <cellStyle name="Output 3 3 2 6" xfId="7961" xr:uid="{F4DFA439-2FDE-4C4A-B5A5-E087A72D5301}"/>
    <cellStyle name="Output 3 3 2 7" xfId="8637" xr:uid="{E66376A6-2DB7-4619-8DEE-A3EF38D2AFBB}"/>
    <cellStyle name="Output 3 3 2 8" xfId="10735" xr:uid="{5FC7DDD3-BC4F-4BCD-A4BC-0BA8EE94C076}"/>
    <cellStyle name="Output 3 3 2 9" xfId="15438" xr:uid="{FBC9A70B-655D-4EFF-A6BD-7224567ACD9E}"/>
    <cellStyle name="Output 3 3 3" xfId="3705" xr:uid="{00000000-0005-0000-0000-00007C110000}"/>
    <cellStyle name="Output 3 3 3 10" xfId="19629" xr:uid="{8E8CE3B7-D083-4210-A4E6-F1E9F4B824D8}"/>
    <cellStyle name="Output 3 3 3 2" xfId="4298" xr:uid="{00000000-0005-0000-0000-00007D110000}"/>
    <cellStyle name="Output 3 3 3 2 2" xfId="5855" xr:uid="{00000000-0005-0000-0000-00007E110000}"/>
    <cellStyle name="Output 3 3 3 2 2 2" xfId="7640" xr:uid="{00000000-0005-0000-0000-00007E110000}"/>
    <cellStyle name="Output 3 3 3 2 2 3" xfId="11990" xr:uid="{793A88C4-CD6A-4E0E-9D69-D8836AFA2BC1}"/>
    <cellStyle name="Output 3 3 3 2 2 4" xfId="13394" xr:uid="{AA0064FF-B102-4A7F-8862-174ACC28520D}"/>
    <cellStyle name="Output 3 3 3 2 2 5" xfId="14557" xr:uid="{250905AD-C01A-4F6F-B0EF-1B0EBA325E60}"/>
    <cellStyle name="Output 3 3 3 2 2 6" xfId="16408" xr:uid="{C617532B-65D4-4FF8-B8DB-D1C3ADD2B692}"/>
    <cellStyle name="Output 3 3 3 2 2 7" xfId="17937" xr:uid="{53F6B408-4D2A-4DFD-9B85-5350E6EA0ACB}"/>
    <cellStyle name="Output 3 3 3 2 2 8" xfId="19245" xr:uid="{C6859114-EAF9-42CE-9A9D-C3E2689E68CD}"/>
    <cellStyle name="Output 3 3 3 2 2 9" xfId="19855" xr:uid="{BF9D57B8-4C9E-428D-9EA9-77EC6EFBB976}"/>
    <cellStyle name="Output 3 3 3 2 3" xfId="6743" xr:uid="{00000000-0005-0000-0000-00007D110000}"/>
    <cellStyle name="Output 3 3 3 2 4" xfId="12031" xr:uid="{FB77ACD8-3F17-4D9D-9A9A-391C577D5FDE}"/>
    <cellStyle name="Output 3 3 3 2 5" xfId="9050" xr:uid="{D92F1F63-7946-4614-8F07-04BC846D53F5}"/>
    <cellStyle name="Output 3 3 3 2 6" xfId="15081" xr:uid="{F368E865-4E27-475B-935D-0A828B911ED2}"/>
    <cellStyle name="Output 3 3 3 2 7" xfId="16618" xr:uid="{0F656F25-C1B9-4EA9-B1F3-883B01CC1377}"/>
    <cellStyle name="Output 3 3 3 2 8" xfId="18137" xr:uid="{E1C48283-A30E-42D7-846D-CC63D0AA5832}"/>
    <cellStyle name="Output 3 3 3 2 9" xfId="19795" xr:uid="{43CF8862-C173-4768-AEF0-BFDA9F733C6C}"/>
    <cellStyle name="Output 3 3 3 3" xfId="5390" xr:uid="{00000000-0005-0000-0000-00007F110000}"/>
    <cellStyle name="Output 3 3 3 3 2" xfId="7175" xr:uid="{00000000-0005-0000-0000-00007F110000}"/>
    <cellStyle name="Output 3 3 3 3 3" xfId="11525" xr:uid="{EAC70908-EAC0-41D0-903F-0197E7704248}"/>
    <cellStyle name="Output 3 3 3 3 4" xfId="12929" xr:uid="{91C42744-9D8F-4D07-B659-CE173A793EAF}"/>
    <cellStyle name="Output 3 3 3 3 5" xfId="8234" xr:uid="{24E4FF65-DC6C-4916-84BF-B0776E7836DF}"/>
    <cellStyle name="Output 3 3 3 3 6" xfId="15943" xr:uid="{04367112-B5E2-42EE-B4A5-D3CD38AC94C5}"/>
    <cellStyle name="Output 3 3 3 3 7" xfId="17472" xr:uid="{CB6CEE69-5DC9-4E1B-B0FC-56A998EFCA36}"/>
    <cellStyle name="Output 3 3 3 3 8" xfId="18780" xr:uid="{57EC36A3-CD6C-4329-BE91-C272CE74E0FF}"/>
    <cellStyle name="Output 3 3 3 3 9" xfId="19711" xr:uid="{D520AEE1-9E40-43DD-BC61-F52FB4B4333A}"/>
    <cellStyle name="Output 3 3 3 4" xfId="6282" xr:uid="{00000000-0005-0000-0000-00007C110000}"/>
    <cellStyle name="Output 3 3 3 5" xfId="10685" xr:uid="{C422D15E-E022-43A9-8F2B-2F02A76F3355}"/>
    <cellStyle name="Output 3 3 3 6" xfId="9121" xr:uid="{DDF44102-D858-4D64-9973-AFBFD2510954}"/>
    <cellStyle name="Output 3 3 3 7" xfId="14218" xr:uid="{D5FAF9E0-CA6E-493B-AE48-5DB5CA3CB93A}"/>
    <cellStyle name="Output 3 3 3 8" xfId="13798" xr:uid="{5A6CB408-6D81-4997-B4E7-C7EB4E1B2F27}"/>
    <cellStyle name="Output 3 3 3 9" xfId="16809" xr:uid="{269AF8F1-F5A0-46AB-B92C-15CB418E20CB}"/>
    <cellStyle name="Output 3 3 4" xfId="3922" xr:uid="{00000000-0005-0000-0000-000080110000}"/>
    <cellStyle name="Output 3 3 4 2" xfId="5558" xr:uid="{00000000-0005-0000-0000-000081110000}"/>
    <cellStyle name="Output 3 3 4 2 2" xfId="7343" xr:uid="{00000000-0005-0000-0000-000081110000}"/>
    <cellStyle name="Output 3 3 4 2 3" xfId="11693" xr:uid="{07C077B0-20DA-467D-97CC-CA645FCFA419}"/>
    <cellStyle name="Output 3 3 4 2 4" xfId="13097" xr:uid="{E7E26F8A-1DDA-4394-B07D-5D8D5D87B108}"/>
    <cellStyle name="Output 3 3 4 2 5" xfId="14823" xr:uid="{EEA160FE-2F64-4057-9399-D2EA8BEEFE1A}"/>
    <cellStyle name="Output 3 3 4 2 6" xfId="16111" xr:uid="{3B930DF7-2707-4400-8DD1-53E2CC54794B}"/>
    <cellStyle name="Output 3 3 4 2 7" xfId="17640" xr:uid="{0654313F-24AC-48BA-8289-0A8711964EAE}"/>
    <cellStyle name="Output 3 3 4 2 8" xfId="18948" xr:uid="{9906E09D-72AF-427F-A908-02ED6AEA2A98}"/>
    <cellStyle name="Output 3 3 4 2 9" xfId="19906" xr:uid="{0C6AD75F-1C9F-48AA-991B-BE005C0F0487}"/>
    <cellStyle name="Output 3 3 4 3" xfId="6450" xr:uid="{00000000-0005-0000-0000-000080110000}"/>
    <cellStyle name="Output 3 3 4 4" xfId="10043" xr:uid="{CE1AA694-6062-4FC8-B161-57588ED7DA17}"/>
    <cellStyle name="Output 3 3 4 5" xfId="10747" xr:uid="{C60F15F1-203F-4EFB-B3FC-96D364750DDB}"/>
    <cellStyle name="Output 3 3 4 6" xfId="14034" xr:uid="{71876D26-D570-412A-8017-25CBCC669739}"/>
    <cellStyle name="Output 3 3 4 7" xfId="9174" xr:uid="{68EC39BC-8630-4ED6-8542-056814EE4FD2}"/>
    <cellStyle name="Output 3 3 4 8" xfId="9915" xr:uid="{BBDF6A3A-7DD1-44A4-BB5D-1342A54CB0E7}"/>
    <cellStyle name="Output 3 3 4 9" xfId="9229" xr:uid="{F3A2A119-F424-4040-B9C5-4314EC56F5D8}"/>
    <cellStyle name="Output 3 3 5" xfId="5096" xr:uid="{00000000-0005-0000-0000-000082110000}"/>
    <cellStyle name="Output 3 3 5 2" xfId="6881" xr:uid="{00000000-0005-0000-0000-000082110000}"/>
    <cellStyle name="Output 3 3 5 3" xfId="11231" xr:uid="{B9FC2DA7-C1AE-40F8-8626-CFFC8BB7701A}"/>
    <cellStyle name="Output 3 3 5 4" xfId="12635" xr:uid="{0668B18E-347E-47B1-8D3F-52A8384D4E02}"/>
    <cellStyle name="Output 3 3 5 5" xfId="14176" xr:uid="{309EDC30-B8FF-4B26-B529-AA6C5A8E5BFC}"/>
    <cellStyle name="Output 3 3 5 6" xfId="15649" xr:uid="{4254E14A-447B-41A0-9686-8E521749DE03}"/>
    <cellStyle name="Output 3 3 5 7" xfId="17178" xr:uid="{D56B88DA-C7D8-4357-A9B8-034A819A7820}"/>
    <cellStyle name="Output 3 3 5 8" xfId="18486" xr:uid="{92596CD6-D5C7-4EE7-BEF3-D123E3D2AD77}"/>
    <cellStyle name="Output 3 3 5 9" xfId="8591" xr:uid="{F524350C-56C4-4C4B-8B25-63956496E26B}"/>
    <cellStyle name="Output 3 3 6" xfId="5989" xr:uid="{00000000-0005-0000-0000-000073110000}"/>
    <cellStyle name="Output 3 3 7" xfId="8046" xr:uid="{68DCADB6-20CC-4E69-AAAD-7FBCF637AF4F}"/>
    <cellStyle name="Output 3 3 8" xfId="14388" xr:uid="{BE28FC1A-14C0-4AB4-B614-9F98974D1A26}"/>
    <cellStyle name="Output 3 3 9" xfId="10638" xr:uid="{80ED797E-6BD4-45C5-92D8-6A223CBF8B61}"/>
    <cellStyle name="Output 3 4" xfId="3320" xr:uid="{00000000-0005-0000-0000-000083110000}"/>
    <cellStyle name="Output 3 4 10" xfId="15497" xr:uid="{91D69A62-ADF3-44F5-B78B-5FA001F92979}"/>
    <cellStyle name="Output 3 4 11" xfId="16519" xr:uid="{5C96AF9C-8789-44EF-99F1-83667646B0AF}"/>
    <cellStyle name="Output 3 4 12" xfId="8811" xr:uid="{8AA11849-592B-40A5-8206-37B330E563CA}"/>
    <cellStyle name="Output 3 4 2" xfId="3410" xr:uid="{00000000-0005-0000-0000-000084110000}"/>
    <cellStyle name="Output 3 4 2 10" xfId="16780" xr:uid="{A22CD1B6-3A09-49A5-B054-E274A4BD337D}"/>
    <cellStyle name="Output 3 4 2 11" xfId="19574" xr:uid="{11EB09F9-2E72-4820-A29B-F18E49C719B0}"/>
    <cellStyle name="Output 3 4 2 2" xfId="3708" xr:uid="{00000000-0005-0000-0000-000085110000}"/>
    <cellStyle name="Output 3 4 2 2 10" xfId="14387" xr:uid="{6D8DE0DF-24E0-4B34-9D36-299699A7540E}"/>
    <cellStyle name="Output 3 4 2 2 2" xfId="4301" xr:uid="{00000000-0005-0000-0000-000086110000}"/>
    <cellStyle name="Output 3 4 2 2 2 2" xfId="5858" xr:uid="{00000000-0005-0000-0000-000087110000}"/>
    <cellStyle name="Output 3 4 2 2 2 2 2" xfId="7643" xr:uid="{00000000-0005-0000-0000-000087110000}"/>
    <cellStyle name="Output 3 4 2 2 2 2 3" xfId="11993" xr:uid="{8189A74E-10B4-4FA7-8334-D0D263304ED1}"/>
    <cellStyle name="Output 3 4 2 2 2 2 4" xfId="13397" xr:uid="{1DD2762F-4B7F-45B3-A966-CDBF32B4BB24}"/>
    <cellStyle name="Output 3 4 2 2 2 2 5" xfId="8172" xr:uid="{31FEECEC-E5E2-4417-9948-6F72F1F8B14E}"/>
    <cellStyle name="Output 3 4 2 2 2 2 6" xfId="16411" xr:uid="{627206C4-F8E8-481F-A186-01539DB48FE3}"/>
    <cellStyle name="Output 3 4 2 2 2 2 7" xfId="17940" xr:uid="{5C7D79F1-4DDF-45E3-959C-75AE4FD52CA6}"/>
    <cellStyle name="Output 3 4 2 2 2 2 8" xfId="19248" xr:uid="{F6ABCFEC-DD9F-40A3-87DC-370694671516}"/>
    <cellStyle name="Output 3 4 2 2 2 2 9" xfId="15106" xr:uid="{7E1D428A-C68E-439C-96B5-CF2647B2F4C2}"/>
    <cellStyle name="Output 3 4 2 2 2 3" xfId="6746" xr:uid="{00000000-0005-0000-0000-000086110000}"/>
    <cellStyle name="Output 3 4 2 2 2 4" xfId="12034" xr:uid="{09C36A28-D5FC-40EE-8236-7C944FE1DA4C}"/>
    <cellStyle name="Output 3 4 2 2 2 5" xfId="12515" xr:uid="{F7ABDBDB-AB49-4689-ACF3-5F0A47834209}"/>
    <cellStyle name="Output 3 4 2 2 2 6" xfId="15084" xr:uid="{A0E959F5-5ED9-44AF-AE7A-3F854202924A}"/>
    <cellStyle name="Output 3 4 2 2 2 7" xfId="16621" xr:uid="{33A7E7D7-C3E5-4FFA-9F85-EE4296D592B7}"/>
    <cellStyle name="Output 3 4 2 2 2 8" xfId="18140" xr:uid="{39FADA7A-1F03-45BB-B323-6E2769D3DC27}"/>
    <cellStyle name="Output 3 4 2 2 2 9" xfId="19857" xr:uid="{AE7E04A8-9FD4-47B6-8564-84F72F8BB6B4}"/>
    <cellStyle name="Output 3 4 2 2 3" xfId="5393" xr:uid="{00000000-0005-0000-0000-000088110000}"/>
    <cellStyle name="Output 3 4 2 2 3 2" xfId="7178" xr:uid="{00000000-0005-0000-0000-000088110000}"/>
    <cellStyle name="Output 3 4 2 2 3 3" xfId="11528" xr:uid="{612A861E-6501-475F-A90B-1F5450254B1C}"/>
    <cellStyle name="Output 3 4 2 2 3 4" xfId="12932" xr:uid="{7E7E6D9A-E365-4157-8626-44B9DEC75E3A}"/>
    <cellStyle name="Output 3 4 2 2 3 5" xfId="14742" xr:uid="{12685DA0-A22E-4FC0-A73C-FE117CCE3332}"/>
    <cellStyle name="Output 3 4 2 2 3 6" xfId="15946" xr:uid="{655D13FF-BEA4-4DBE-8054-A8D6C16B2F76}"/>
    <cellStyle name="Output 3 4 2 2 3 7" xfId="17475" xr:uid="{5AB63DF5-D251-4E27-B61B-1027EBE5467A}"/>
    <cellStyle name="Output 3 4 2 2 3 8" xfId="18783" xr:uid="{FA06A110-4F0A-4C79-8782-9591EA0665B1}"/>
    <cellStyle name="Output 3 4 2 2 3 9" xfId="12449" xr:uid="{F4412B72-5B7B-4D48-86F2-CF407B19975C}"/>
    <cellStyle name="Output 3 4 2 2 4" xfId="6285" xr:uid="{00000000-0005-0000-0000-000085110000}"/>
    <cellStyle name="Output 3 4 2 2 5" xfId="9660" xr:uid="{93C449D5-E623-40FA-9260-85D14DDB807A}"/>
    <cellStyle name="Output 3 4 2 2 6" xfId="14566" xr:uid="{E6F3B22F-08FF-4F29-AAD8-E5987ED633F4}"/>
    <cellStyle name="Output 3 4 2 2 7" xfId="13510" xr:uid="{D215C694-5E6E-42EF-AF08-1C88CF21E31B}"/>
    <cellStyle name="Output 3 4 2 2 8" xfId="15248" xr:uid="{C93E26A5-D868-43FF-8643-BB78C7E77B2F}"/>
    <cellStyle name="Output 3 4 2 2 9" xfId="16893" xr:uid="{11967ACE-E869-47C1-9FC2-B9AC3EC382E0}"/>
    <cellStyle name="Output 3 4 2 3" xfId="4015" xr:uid="{00000000-0005-0000-0000-000089110000}"/>
    <cellStyle name="Output 3 4 2 3 2" xfId="5637" xr:uid="{00000000-0005-0000-0000-00008A110000}"/>
    <cellStyle name="Output 3 4 2 3 2 2" xfId="7422" xr:uid="{00000000-0005-0000-0000-00008A110000}"/>
    <cellStyle name="Output 3 4 2 3 2 3" xfId="11772" xr:uid="{656B19B8-100D-4D88-964F-A121BF322EC2}"/>
    <cellStyle name="Output 3 4 2 3 2 4" xfId="13176" xr:uid="{B6B60023-6B51-4336-83C3-B0DE6B8A2FE9}"/>
    <cellStyle name="Output 3 4 2 3 2 5" xfId="9115" xr:uid="{86CC7261-9357-415D-BC42-F2A4669EBD46}"/>
    <cellStyle name="Output 3 4 2 3 2 6" xfId="16190" xr:uid="{B8C41339-32F8-47A7-B465-6A3068FA2E16}"/>
    <cellStyle name="Output 3 4 2 3 2 7" xfId="17719" xr:uid="{457E75A6-2292-4176-8A39-1C380616AB95}"/>
    <cellStyle name="Output 3 4 2 3 2 8" xfId="19027" xr:uid="{98D89188-CA6A-4A59-AC97-2FD92C9A8B66}"/>
    <cellStyle name="Output 3 4 2 3 2 9" xfId="19314" xr:uid="{14F663DD-B70E-4BF8-859C-F79487BBB31E}"/>
    <cellStyle name="Output 3 4 2 3 3" xfId="6527" xr:uid="{00000000-0005-0000-0000-000089110000}"/>
    <cellStyle name="Output 3 4 2 3 4" xfId="10916" xr:uid="{8884B551-8598-44A3-A08D-49F09212F369}"/>
    <cellStyle name="Output 3 4 2 3 5" xfId="9707" xr:uid="{D9C1ABFF-7BC8-4FC1-B577-9D3F6E46BDE1}"/>
    <cellStyle name="Output 3 4 2 3 6" xfId="14121" xr:uid="{4810CDF8-FDD6-47F9-A1B2-0F2CD5A97F14}"/>
    <cellStyle name="Output 3 4 2 3 7" xfId="12342" xr:uid="{2C261753-08C6-412A-9B5D-3792BD649A1D}"/>
    <cellStyle name="Output 3 4 2 3 8" xfId="14605" xr:uid="{2E820EB4-74B2-415E-99EE-E5F9E7649EF6}"/>
    <cellStyle name="Output 3 4 2 3 9" xfId="8865" xr:uid="{94430378-C9BD-46D7-AC02-8AFB17B3C66F}"/>
    <cellStyle name="Output 3 4 2 4" xfId="5173" xr:uid="{00000000-0005-0000-0000-00008B110000}"/>
    <cellStyle name="Output 3 4 2 4 2" xfId="6958" xr:uid="{00000000-0005-0000-0000-00008B110000}"/>
    <cellStyle name="Output 3 4 2 4 3" xfId="11308" xr:uid="{01C89504-3877-47D5-A290-714A3B69EEF3}"/>
    <cellStyle name="Output 3 4 2 4 4" xfId="12712" xr:uid="{C2E5BEA0-AB4B-4FCA-9E2B-87D68BB4B652}"/>
    <cellStyle name="Output 3 4 2 4 5" xfId="10544" xr:uid="{DC760286-2048-49C5-AEA5-796504283D40}"/>
    <cellStyle name="Output 3 4 2 4 6" xfId="15726" xr:uid="{038C79A1-A41F-4723-954B-3F58B2C24942}"/>
    <cellStyle name="Output 3 4 2 4 7" xfId="17255" xr:uid="{99FDBCB6-C598-484D-97C1-BCC47EE9F388}"/>
    <cellStyle name="Output 3 4 2 4 8" xfId="18563" xr:uid="{F993F36E-437B-4B68-AA5F-FBE57D72134B}"/>
    <cellStyle name="Output 3 4 2 4 9" xfId="19869" xr:uid="{9449CC92-D2CD-4C49-9465-CA247D0FBAA0}"/>
    <cellStyle name="Output 3 4 2 5" xfId="6066" xr:uid="{00000000-0005-0000-0000-000084110000}"/>
    <cellStyle name="Output 3 4 2 6" xfId="7960" xr:uid="{4BA4DE75-2D5F-4B29-BE9F-D295019ED2C0}"/>
    <cellStyle name="Output 3 4 2 7" xfId="13506" xr:uid="{8D502BCE-9202-410B-BA78-8A7E072FF37E}"/>
    <cellStyle name="Output 3 4 2 8" xfId="12097" xr:uid="{E73C9345-8750-45DF-804F-6A9EF6B20F4C}"/>
    <cellStyle name="Output 3 4 2 9" xfId="15292" xr:uid="{6A6F1696-15EA-4DD9-9DEB-99F6780DA6BB}"/>
    <cellStyle name="Output 3 4 3" xfId="3707" xr:uid="{00000000-0005-0000-0000-00008C110000}"/>
    <cellStyle name="Output 3 4 3 10" xfId="8547" xr:uid="{AD05F115-3832-4773-849D-002B5F71875D}"/>
    <cellStyle name="Output 3 4 3 2" xfId="4300" xr:uid="{00000000-0005-0000-0000-00008D110000}"/>
    <cellStyle name="Output 3 4 3 2 2" xfId="5857" xr:uid="{00000000-0005-0000-0000-00008E110000}"/>
    <cellStyle name="Output 3 4 3 2 2 2" xfId="7642" xr:uid="{00000000-0005-0000-0000-00008E110000}"/>
    <cellStyle name="Output 3 4 3 2 2 3" xfId="11992" xr:uid="{1A534F13-2F46-4DCE-BBAF-39A8AACD0DFA}"/>
    <cellStyle name="Output 3 4 3 2 2 4" xfId="13396" xr:uid="{92669C57-FEE9-48C1-B170-0B2FE4AAD4D7}"/>
    <cellStyle name="Output 3 4 3 2 2 5" xfId="8061" xr:uid="{3C938F1A-901D-4C18-B73F-EDC6BD5EAF87}"/>
    <cellStyle name="Output 3 4 3 2 2 6" xfId="16410" xr:uid="{7396C9B5-8413-497C-9A61-AB67AB451B30}"/>
    <cellStyle name="Output 3 4 3 2 2 7" xfId="17939" xr:uid="{C89D54BE-CC00-4042-A240-7984F4478D0C}"/>
    <cellStyle name="Output 3 4 3 2 2 8" xfId="19247" xr:uid="{B3BAB8FC-C996-45B9-B3A2-70FCDBBE6D23}"/>
    <cellStyle name="Output 3 4 3 2 2 9" xfId="19553" xr:uid="{875ADE8F-FD21-4AA8-8DBA-E07D854C8588}"/>
    <cellStyle name="Output 3 4 3 2 3" xfId="6745" xr:uid="{00000000-0005-0000-0000-00008D110000}"/>
    <cellStyle name="Output 3 4 3 2 4" xfId="12033" xr:uid="{F3B18C52-E610-4E06-BDAF-1E0807295DE6}"/>
    <cellStyle name="Output 3 4 3 2 5" xfId="9484" xr:uid="{27A4749C-2A31-49F8-8CD0-F33977C9048B}"/>
    <cellStyle name="Output 3 4 3 2 6" xfId="15083" xr:uid="{5397BFB4-BE53-4393-A3B2-57A980E8EA71}"/>
    <cellStyle name="Output 3 4 3 2 7" xfId="16620" xr:uid="{0CBF2398-6C7F-4804-96B4-B7DB6A50EAFD}"/>
    <cellStyle name="Output 3 4 3 2 8" xfId="18139" xr:uid="{6732128E-241A-4C5B-8A0C-B82C5042C20B}"/>
    <cellStyle name="Output 3 4 3 2 9" xfId="19966" xr:uid="{285452E0-6B10-4159-84F2-3F8111E2A72C}"/>
    <cellStyle name="Output 3 4 3 3" xfId="5392" xr:uid="{00000000-0005-0000-0000-00008F110000}"/>
    <cellStyle name="Output 3 4 3 3 2" xfId="7177" xr:uid="{00000000-0005-0000-0000-00008F110000}"/>
    <cellStyle name="Output 3 4 3 3 3" xfId="11527" xr:uid="{12ABBC34-E3AA-4CEE-8F10-67133A68B017}"/>
    <cellStyle name="Output 3 4 3 3 4" xfId="12931" xr:uid="{626582EA-3E3A-4400-A668-148496C83F7C}"/>
    <cellStyle name="Output 3 4 3 3 5" xfId="11065" xr:uid="{74B37B87-0E58-4FA1-8964-D7C06431D28C}"/>
    <cellStyle name="Output 3 4 3 3 6" xfId="15945" xr:uid="{133BE39C-235B-44B6-910E-53C85CA995CF}"/>
    <cellStyle name="Output 3 4 3 3 7" xfId="17474" xr:uid="{96B42EF4-333C-45E8-A020-814580D76B66}"/>
    <cellStyle name="Output 3 4 3 3 8" xfId="18782" xr:uid="{DB7AC23E-CC68-43F3-8CBA-2AFD623E9522}"/>
    <cellStyle name="Output 3 4 3 3 9" xfId="18037" xr:uid="{8DE83286-40FC-4E4B-A962-B06D1867F7D6}"/>
    <cellStyle name="Output 3 4 3 4" xfId="6284" xr:uid="{00000000-0005-0000-0000-00008C110000}"/>
    <cellStyle name="Output 3 4 3 5" xfId="9801" xr:uid="{D15EBA9C-8849-4755-95AF-9E59A3653131}"/>
    <cellStyle name="Output 3 4 3 6" xfId="10426" xr:uid="{EEEA0F51-16E2-4CA7-A83B-E0150CBB42D8}"/>
    <cellStyle name="Output 3 4 3 7" xfId="14818" xr:uid="{B977FA0A-B0B6-4076-93B2-9C09B384B368}"/>
    <cellStyle name="Output 3 4 3 8" xfId="15397" xr:uid="{BE46A0A0-77F5-46A8-B4A8-EFDB29F22CC6}"/>
    <cellStyle name="Output 3 4 3 9" xfId="17032" xr:uid="{AC2F1B98-9B3D-4144-A79C-2D983A9E0B19}"/>
    <cellStyle name="Output 3 4 4" xfId="3923" xr:uid="{00000000-0005-0000-0000-000090110000}"/>
    <cellStyle name="Output 3 4 4 2" xfId="5559" xr:uid="{00000000-0005-0000-0000-000091110000}"/>
    <cellStyle name="Output 3 4 4 2 2" xfId="7344" xr:uid="{00000000-0005-0000-0000-000091110000}"/>
    <cellStyle name="Output 3 4 4 2 3" xfId="11694" xr:uid="{B2F0A6A2-AE97-49B5-922C-7ACAD441DC38}"/>
    <cellStyle name="Output 3 4 4 2 4" xfId="13098" xr:uid="{5C491435-A3B9-4C67-B674-6885FC1C1BE7}"/>
    <cellStyle name="Output 3 4 4 2 5" xfId="13668" xr:uid="{8DADCB5B-7C91-4438-9D52-7183861D8824}"/>
    <cellStyle name="Output 3 4 4 2 6" xfId="16112" xr:uid="{26599681-9CEF-496D-ADB7-582D3CF79C69}"/>
    <cellStyle name="Output 3 4 4 2 7" xfId="17641" xr:uid="{239D3D1F-484E-449F-97C0-3F3193B39D7B}"/>
    <cellStyle name="Output 3 4 4 2 8" xfId="18949" xr:uid="{9FEC6981-A468-4046-9025-DBA408AC3C06}"/>
    <cellStyle name="Output 3 4 4 2 9" xfId="15416" xr:uid="{9CFC6E34-7A8C-4B7E-902E-44365A2AE4E7}"/>
    <cellStyle name="Output 3 4 4 3" xfId="6451" xr:uid="{00000000-0005-0000-0000-000090110000}"/>
    <cellStyle name="Output 3 4 4 4" xfId="10960" xr:uid="{842A35E8-5966-4538-8229-FAE7DE79DAE9}"/>
    <cellStyle name="Output 3 4 4 5" xfId="8613" xr:uid="{847E478F-ECC8-4589-ACD2-987F64612611}"/>
    <cellStyle name="Output 3 4 4 6" xfId="8679" xr:uid="{97399A51-A937-4A04-92F7-4610186646AA}"/>
    <cellStyle name="Output 3 4 4 7" xfId="10730" xr:uid="{903C847B-8EE7-4161-AF97-ADE774D50C82}"/>
    <cellStyle name="Output 3 4 4 8" xfId="11026" xr:uid="{FF9C32B0-A707-462D-99CB-5D1A6748B4CB}"/>
    <cellStyle name="Output 3 4 4 9" xfId="15585" xr:uid="{FEAD0598-D4FE-4660-84FB-0ADB318831D1}"/>
    <cellStyle name="Output 3 4 5" xfId="5097" xr:uid="{00000000-0005-0000-0000-000092110000}"/>
    <cellStyle name="Output 3 4 5 2" xfId="6882" xr:uid="{00000000-0005-0000-0000-000092110000}"/>
    <cellStyle name="Output 3 4 5 3" xfId="11232" xr:uid="{11B8645E-BD73-4D0B-B0CC-DE5C825E44E3}"/>
    <cellStyle name="Output 3 4 5 4" xfId="12636" xr:uid="{23B08BB1-31E5-4FCB-803A-4D45124EF05A}"/>
    <cellStyle name="Output 3 4 5 5" xfId="8545" xr:uid="{680C234F-DA94-4459-890F-0A6AA31D1D8A}"/>
    <cellStyle name="Output 3 4 5 6" xfId="15650" xr:uid="{D312175C-5AEB-48FE-B85F-5864B7B7069E}"/>
    <cellStyle name="Output 3 4 5 7" xfId="17179" xr:uid="{4D65B0A1-34C7-402B-9964-6AF85B8B73D8}"/>
    <cellStyle name="Output 3 4 5 8" xfId="18487" xr:uid="{BE6C589A-A392-48AC-9EC7-546C3CC3C2F6}"/>
    <cellStyle name="Output 3 4 5 9" xfId="19493" xr:uid="{0E99E519-2DEB-4F67-B15A-62154A41C76D}"/>
    <cellStyle name="Output 3 4 6" xfId="5990" xr:uid="{00000000-0005-0000-0000-000083110000}"/>
    <cellStyle name="Output 3 4 7" xfId="8045" xr:uid="{8ABCF2EF-A86D-4D12-9320-156647649A8D}"/>
    <cellStyle name="Output 3 4 8" xfId="7915" xr:uid="{74C1C4BF-3818-4A94-826F-4DDF0BB41C40}"/>
    <cellStyle name="Output 3 4 9" xfId="10591" xr:uid="{7533F2A1-B50A-4DE1-A70F-E0CD45012A9A}"/>
    <cellStyle name="Output 3 5" xfId="3405" xr:uid="{00000000-0005-0000-0000-000093110000}"/>
    <cellStyle name="Output 3 5 10" xfId="14685" xr:uid="{7D9B053C-16A1-4563-BCFF-AFEC0793EDBB}"/>
    <cellStyle name="Output 3 5 11" xfId="19876" xr:uid="{B483A873-F20F-4C5A-B767-13A215F80705}"/>
    <cellStyle name="Output 3 5 2" xfId="3709" xr:uid="{00000000-0005-0000-0000-000094110000}"/>
    <cellStyle name="Output 3 5 2 10" xfId="16873" xr:uid="{CFE8EDF7-ED78-4865-811E-503B0CBCEFA8}"/>
    <cellStyle name="Output 3 5 2 2" xfId="4302" xr:uid="{00000000-0005-0000-0000-000095110000}"/>
    <cellStyle name="Output 3 5 2 2 2" xfId="5859" xr:uid="{00000000-0005-0000-0000-000096110000}"/>
    <cellStyle name="Output 3 5 2 2 2 2" xfId="7644" xr:uid="{00000000-0005-0000-0000-000096110000}"/>
    <cellStyle name="Output 3 5 2 2 2 3" xfId="11994" xr:uid="{23C63BE2-B594-44F5-943E-287878EB615E}"/>
    <cellStyle name="Output 3 5 2 2 2 4" xfId="13398" xr:uid="{5F03B6B8-3A57-4F6F-A77B-0D9AE6324F68}"/>
    <cellStyle name="Output 3 5 2 2 2 5" xfId="8037" xr:uid="{F08D3C99-AD17-438A-8111-C6748BA35172}"/>
    <cellStyle name="Output 3 5 2 2 2 6" xfId="16412" xr:uid="{C4EDD9E7-F022-4178-94E4-CCC7D2BE6A3E}"/>
    <cellStyle name="Output 3 5 2 2 2 7" xfId="17941" xr:uid="{D320AA65-11FD-424C-B1A6-2FE3FB4AE62A}"/>
    <cellStyle name="Output 3 5 2 2 2 8" xfId="19249" xr:uid="{0A30B898-7A7A-4E90-8AED-79AFE97F0DAB}"/>
    <cellStyle name="Output 3 5 2 2 2 9" xfId="19886" xr:uid="{8B5773B1-AF94-4E24-ADCA-D72C604BB195}"/>
    <cellStyle name="Output 3 5 2 2 3" xfId="6747" xr:uid="{00000000-0005-0000-0000-000095110000}"/>
    <cellStyle name="Output 3 5 2 2 4" xfId="12035" xr:uid="{50FC434D-7543-4EE3-9E1A-14D3E2AAA615}"/>
    <cellStyle name="Output 3 5 2 2 5" xfId="9570" xr:uid="{2427991B-7399-4CC7-9F57-5411C0A5EE2E}"/>
    <cellStyle name="Output 3 5 2 2 6" xfId="15085" xr:uid="{E164EFED-DBE7-4B30-BF2B-698E54250722}"/>
    <cellStyle name="Output 3 5 2 2 7" xfId="16622" xr:uid="{E75999C2-C3EC-4FD7-8881-C6A1224B852E}"/>
    <cellStyle name="Output 3 5 2 2 8" xfId="18141" xr:uid="{3FA5FEE6-6FAF-4CC5-8CCA-6A6764AB3103}"/>
    <cellStyle name="Output 3 5 2 2 9" xfId="13980" xr:uid="{A6338679-EA58-461C-85BA-5A697967A3F3}"/>
    <cellStyle name="Output 3 5 2 3" xfId="5394" xr:uid="{00000000-0005-0000-0000-000097110000}"/>
    <cellStyle name="Output 3 5 2 3 2" xfId="7179" xr:uid="{00000000-0005-0000-0000-000097110000}"/>
    <cellStyle name="Output 3 5 2 3 3" xfId="11529" xr:uid="{3D16064B-DC0C-4BCB-A75B-E52DC1DAAF91}"/>
    <cellStyle name="Output 3 5 2 3 4" xfId="12933" xr:uid="{FFE0CF30-155E-4EA8-9BF8-FECAD04CCC66}"/>
    <cellStyle name="Output 3 5 2 3 5" xfId="9039" xr:uid="{D7B0DED1-A2C6-443D-A4B5-724F3DAE3428}"/>
    <cellStyle name="Output 3 5 2 3 6" xfId="15947" xr:uid="{F628FE9B-4D25-4ED6-BF2F-E37B8BA5558D}"/>
    <cellStyle name="Output 3 5 2 3 7" xfId="17476" xr:uid="{D299786F-CEAA-480A-884F-220CE133FBFE}"/>
    <cellStyle name="Output 3 5 2 3 8" xfId="18784" xr:uid="{D11CBF31-A85A-4EF6-A4C6-3487075063AE}"/>
    <cellStyle name="Output 3 5 2 3 9" xfId="17057" xr:uid="{38C71E27-DC2F-4E2F-A638-9C9E31D85260}"/>
    <cellStyle name="Output 3 5 2 4" xfId="6286" xr:uid="{00000000-0005-0000-0000-000094110000}"/>
    <cellStyle name="Output 3 5 2 5" xfId="10931" xr:uid="{4536D6F7-E26F-48D5-A77F-9BAD3912BC7D}"/>
    <cellStyle name="Output 3 5 2 6" xfId="8491" xr:uid="{B3812833-25A2-46CD-8199-4E54B96A71EB}"/>
    <cellStyle name="Output 3 5 2 7" xfId="8452" xr:uid="{47F72A56-0690-4CF1-BAA7-45BDA8E08D95}"/>
    <cellStyle name="Output 3 5 2 8" xfId="15108" xr:uid="{F2AF45EB-36C8-49E4-AFBD-25E5FB45875F}"/>
    <cellStyle name="Output 3 5 2 9" xfId="16751" xr:uid="{8EC18CA2-A830-4C72-9263-640BBA724FA5}"/>
    <cellStyle name="Output 3 5 3" xfId="4010" xr:uid="{00000000-0005-0000-0000-000098110000}"/>
    <cellStyle name="Output 3 5 3 2" xfId="5632" xr:uid="{00000000-0005-0000-0000-000099110000}"/>
    <cellStyle name="Output 3 5 3 2 2" xfId="7417" xr:uid="{00000000-0005-0000-0000-000099110000}"/>
    <cellStyle name="Output 3 5 3 2 3" xfId="11767" xr:uid="{C2DA1030-A47F-42C9-A212-F2BD83DA4F1F}"/>
    <cellStyle name="Output 3 5 3 2 4" xfId="13171" xr:uid="{922FEE8C-B6EE-49FF-8255-8C63C6B82E66}"/>
    <cellStyle name="Output 3 5 3 2 5" xfId="14409" xr:uid="{F4E80C55-4C55-460D-B6F5-466E56ED89F0}"/>
    <cellStyle name="Output 3 5 3 2 6" xfId="16185" xr:uid="{0112AFE6-E7F8-48C8-8B0C-6E77F96A209D}"/>
    <cellStyle name="Output 3 5 3 2 7" xfId="17714" xr:uid="{A3B208B2-EE3F-482B-9851-BF65FE3B53B2}"/>
    <cellStyle name="Output 3 5 3 2 8" xfId="19022" xr:uid="{164DC1A2-14F3-43BA-B3E8-F3EAC481A748}"/>
    <cellStyle name="Output 3 5 3 2 9" xfId="14653" xr:uid="{BA466348-6290-440E-A123-906F705D6DCA}"/>
    <cellStyle name="Output 3 5 3 3" xfId="6522" xr:uid="{00000000-0005-0000-0000-000098110000}"/>
    <cellStyle name="Output 3 5 3 4" xfId="10872" xr:uid="{4854CF9C-62B7-4D3C-8639-3681CEABA736}"/>
    <cellStyle name="Output 3 5 3 5" xfId="8362" xr:uid="{926678EF-C420-4B7F-B169-8D19B34067A5}"/>
    <cellStyle name="Output 3 5 3 6" xfId="8435" xr:uid="{BCD869B8-A2C4-4548-9F36-95A1E7340E7E}"/>
    <cellStyle name="Output 3 5 3 7" xfId="13875" xr:uid="{07A7226E-DCF6-4D36-B29E-65E6B7990DA6}"/>
    <cellStyle name="Output 3 5 3 8" xfId="14815" xr:uid="{F80D127C-E87F-4B1F-9CE1-A805F51CFD4E}"/>
    <cellStyle name="Output 3 5 3 9" xfId="12324" xr:uid="{D885392E-10F2-41E9-9FD7-96E5F5FCDFD5}"/>
    <cellStyle name="Output 3 5 4" xfId="5168" xr:uid="{00000000-0005-0000-0000-00009A110000}"/>
    <cellStyle name="Output 3 5 4 2" xfId="6953" xr:uid="{00000000-0005-0000-0000-00009A110000}"/>
    <cellStyle name="Output 3 5 4 3" xfId="11303" xr:uid="{236BF017-0AE7-4152-A41F-3163785DB811}"/>
    <cellStyle name="Output 3 5 4 4" xfId="12707" xr:uid="{1BADF29C-4BC7-41AB-B562-D4BAD4F3F810}"/>
    <cellStyle name="Output 3 5 4 5" xfId="14216" xr:uid="{8536D26B-7080-47C0-BDB6-BBB5FDF7810C}"/>
    <cellStyle name="Output 3 5 4 6" xfId="15721" xr:uid="{C1B8CC8C-6E1E-4F6F-AB09-33722284538A}"/>
    <cellStyle name="Output 3 5 4 7" xfId="17250" xr:uid="{A10ED554-4D5D-4FD0-9D2B-71AA7F96F044}"/>
    <cellStyle name="Output 3 5 4 8" xfId="18558" xr:uid="{509BD5A0-7753-487D-A28A-BADC43690E0D}"/>
    <cellStyle name="Output 3 5 4 9" xfId="8942" xr:uid="{71AC8405-66AF-4033-A58E-85936B4AD064}"/>
    <cellStyle name="Output 3 5 5" xfId="6061" xr:uid="{00000000-0005-0000-0000-000093110000}"/>
    <cellStyle name="Output 3 5 6" xfId="7965" xr:uid="{71C3CA7B-3C07-473E-A447-28359ED830CE}"/>
    <cellStyle name="Output 3 5 7" xfId="9152" xr:uid="{F43845C9-D2D6-46E6-855B-555D3E43B5A6}"/>
    <cellStyle name="Output 3 5 8" xfId="14489" xr:uid="{8501530E-976F-41F1-841B-B32C2C2CE3A5}"/>
    <cellStyle name="Output 3 5 9" xfId="15462" xr:uid="{1D376016-A037-4C2B-B012-EA6E470A1E04}"/>
    <cellStyle name="Output 3 6" xfId="3481" xr:uid="{00000000-0005-0000-0000-00009B110000}"/>
    <cellStyle name="Output 3 6 10" xfId="16795" xr:uid="{B7524DD0-6F2E-4B18-9D27-9CC6A5700028}"/>
    <cellStyle name="Output 3 6 2" xfId="4082" xr:uid="{00000000-0005-0000-0000-00009C110000}"/>
    <cellStyle name="Output 3 6 2 2" xfId="5681" xr:uid="{00000000-0005-0000-0000-00009D110000}"/>
    <cellStyle name="Output 3 6 2 2 2" xfId="7466" xr:uid="{00000000-0005-0000-0000-00009D110000}"/>
    <cellStyle name="Output 3 6 2 2 3" xfId="11816" xr:uid="{00C425CF-37A3-4C53-A9C6-E74F303E17BD}"/>
    <cellStyle name="Output 3 6 2 2 4" xfId="13220" xr:uid="{25D594B1-721C-4D97-8967-97B937E97D81}"/>
    <cellStyle name="Output 3 6 2 2 5" xfId="10421" xr:uid="{18551557-DB7C-47F1-B996-AF2EE57BB1BE}"/>
    <cellStyle name="Output 3 6 2 2 6" xfId="16234" xr:uid="{4DF70931-A7F6-49DC-8273-A562447D32B1}"/>
    <cellStyle name="Output 3 6 2 2 7" xfId="17763" xr:uid="{64C81A2A-8CEA-4292-81BF-ABFDE7FC43B1}"/>
    <cellStyle name="Output 3 6 2 2 8" xfId="19071" xr:uid="{323CB864-7604-4978-8421-686F32E0716E}"/>
    <cellStyle name="Output 3 6 2 2 9" xfId="19672" xr:uid="{0E837063-2DCE-480F-BCBF-D199EA70ACF0}"/>
    <cellStyle name="Output 3 6 2 3" xfId="6570" xr:uid="{00000000-0005-0000-0000-00009C110000}"/>
    <cellStyle name="Output 3 6 2 4" xfId="9343" xr:uid="{9D183BF2-0F1A-453C-9D4A-1770D24C86CF}"/>
    <cellStyle name="Output 3 6 2 5" xfId="10481" xr:uid="{EC901101-82E6-4B1E-B397-2E66CE15924D}"/>
    <cellStyle name="Output 3 6 2 6" xfId="13600" xr:uid="{6407F0EC-24CA-4623-981E-F8E2A57EC6A8}"/>
    <cellStyle name="Output 3 6 2 7" xfId="12112" xr:uid="{0591D553-7221-47C9-A8A1-EB8B284CEB7B}"/>
    <cellStyle name="Output 3 6 2 8" xfId="8804" xr:uid="{A7105450-A80D-4C4F-A3B8-9A1BA88A8ADD}"/>
    <cellStyle name="Output 3 6 2 9" xfId="16874" xr:uid="{2FE3CD7A-A78B-4933-A412-3D01E534B7AC}"/>
    <cellStyle name="Output 3 6 3" xfId="5216" xr:uid="{00000000-0005-0000-0000-00009E110000}"/>
    <cellStyle name="Output 3 6 3 2" xfId="7001" xr:uid="{00000000-0005-0000-0000-00009E110000}"/>
    <cellStyle name="Output 3 6 3 3" xfId="11351" xr:uid="{58447EE1-3A7B-44DD-B4D5-15D0D4B9A736}"/>
    <cellStyle name="Output 3 6 3 4" xfId="12755" xr:uid="{991D1FB2-4B82-4AA8-A121-F911400E4B93}"/>
    <cellStyle name="Output 3 6 3 5" xfId="9194" xr:uid="{9E9EB7F4-C889-43D5-8934-86B37D142D5F}"/>
    <cellStyle name="Output 3 6 3 6" xfId="15769" xr:uid="{D9CD82E1-36ED-4E0D-A71A-A0A2DC1B490C}"/>
    <cellStyle name="Output 3 6 3 7" xfId="17298" xr:uid="{6E9AE378-0DEE-4820-AAB3-62A89553CA22}"/>
    <cellStyle name="Output 3 6 3 8" xfId="18606" xr:uid="{AA9509A5-54C1-4209-AE49-25CE046BB9A8}"/>
    <cellStyle name="Output 3 6 3 9" xfId="19911" xr:uid="{A0028C25-6C5D-4825-ACA1-9220E6CEB37C}"/>
    <cellStyle name="Output 3 6 4" xfId="6109" xr:uid="{00000000-0005-0000-0000-00009B110000}"/>
    <cellStyle name="Output 3 6 5" xfId="7909" xr:uid="{9E664CA8-715E-4341-99C7-0FEA3278930D}"/>
    <cellStyle name="Output 3 6 6" xfId="8577" xr:uid="{929AF4A2-BB2F-4ACF-8142-A8CDC575842D}"/>
    <cellStyle name="Output 3 6 7" xfId="13429" xr:uid="{E805255E-5D2A-4E58-9DDC-E41E733ECFD7}"/>
    <cellStyle name="Output 3 6 8" xfId="14976" xr:uid="{68BA6E2A-DC66-4731-B1B5-92DF9F82B49B}"/>
    <cellStyle name="Output 3 6 9" xfId="16957" xr:uid="{8F6AAB3C-91D9-4CC8-AD4E-FA2A2831E6AD}"/>
    <cellStyle name="Output 3 7" xfId="3491" xr:uid="{00000000-0005-0000-0000-00009F110000}"/>
    <cellStyle name="Output 3 7 10" xfId="19625" xr:uid="{D9D9DBFE-DE6E-4C4A-9AAC-7A90C87F2AA2}"/>
    <cellStyle name="Output 3 7 2" xfId="4092" xr:uid="{00000000-0005-0000-0000-0000A0110000}"/>
    <cellStyle name="Output 3 7 2 2" xfId="5691" xr:uid="{00000000-0005-0000-0000-0000A1110000}"/>
    <cellStyle name="Output 3 7 2 2 2" xfId="7476" xr:uid="{00000000-0005-0000-0000-0000A1110000}"/>
    <cellStyle name="Output 3 7 2 2 3" xfId="11826" xr:uid="{E5C61974-9D0E-4730-A463-AD7FAF0D4A9C}"/>
    <cellStyle name="Output 3 7 2 2 4" xfId="13230" xr:uid="{4A1BF386-098D-4CDA-AD4D-0229A4A2BC58}"/>
    <cellStyle name="Output 3 7 2 2 5" xfId="14340" xr:uid="{2091020A-5EC1-4938-827D-9A0AE89A17CA}"/>
    <cellStyle name="Output 3 7 2 2 6" xfId="16244" xr:uid="{2FD06B2C-70A7-482A-A0FE-D8638FF08DD8}"/>
    <cellStyle name="Output 3 7 2 2 7" xfId="17773" xr:uid="{7EE2527E-7317-40E5-9CF1-5449890EEF49}"/>
    <cellStyle name="Output 3 7 2 2 8" xfId="19081" xr:uid="{36C58651-C1F3-4B05-9823-EB07393A9A32}"/>
    <cellStyle name="Output 3 7 2 2 9" xfId="9084" xr:uid="{4520DAEA-1AC5-4645-B7E4-C87EB063BA4A}"/>
    <cellStyle name="Output 3 7 2 3" xfId="6580" xr:uid="{00000000-0005-0000-0000-0000A0110000}"/>
    <cellStyle name="Output 3 7 2 4" xfId="7846" xr:uid="{B3F6DD0E-26B6-49BD-9B2D-66F37AA2B3BC}"/>
    <cellStyle name="Output 3 7 2 5" xfId="10979" xr:uid="{0BE99B18-FBCF-475B-9E1B-4E39DE59E511}"/>
    <cellStyle name="Output 3 7 2 6" xfId="13430" xr:uid="{DCFB2DF1-0D92-417A-B637-BC424EEE75DF}"/>
    <cellStyle name="Output 3 7 2 7" xfId="13978" xr:uid="{04B41FB8-4478-41A6-9F75-BE34BBCF62A0}"/>
    <cellStyle name="Output 3 7 2 8" xfId="8808" xr:uid="{22169B5A-3597-46D3-A678-3DAF82D60F93}"/>
    <cellStyle name="Output 3 7 2 9" xfId="16500" xr:uid="{B2180A17-E2B2-4CE2-A595-CA30D80802B6}"/>
    <cellStyle name="Output 3 7 3" xfId="5226" xr:uid="{00000000-0005-0000-0000-0000A2110000}"/>
    <cellStyle name="Output 3 7 3 2" xfId="7011" xr:uid="{00000000-0005-0000-0000-0000A2110000}"/>
    <cellStyle name="Output 3 7 3 3" xfId="11361" xr:uid="{85FC876D-CB92-45CD-B7A8-F98FA685933A}"/>
    <cellStyle name="Output 3 7 3 4" xfId="12765" xr:uid="{9509BB39-6503-48EB-9528-63529AC0A2B6}"/>
    <cellStyle name="Output 3 7 3 5" xfId="8357" xr:uid="{973795E6-83EB-4581-8F1E-AC34788ED34D}"/>
    <cellStyle name="Output 3 7 3 6" xfId="15779" xr:uid="{7E88709C-8295-4FE3-8364-EEFC91E7D462}"/>
    <cellStyle name="Output 3 7 3 7" xfId="17308" xr:uid="{25ABB9DB-DCB1-4639-9197-D3F13AB9EAB5}"/>
    <cellStyle name="Output 3 7 3 8" xfId="18616" xr:uid="{B3AAE146-8B58-475D-9AA7-89955D0ABB93}"/>
    <cellStyle name="Output 3 7 3 9" xfId="16935" xr:uid="{E3C0A756-FC19-4976-954A-3B79EF1E6621}"/>
    <cellStyle name="Output 3 7 4" xfId="6119" xr:uid="{00000000-0005-0000-0000-00009F110000}"/>
    <cellStyle name="Output 3 7 5" xfId="10992" xr:uid="{6434B2DA-8BCA-4B38-A0ED-2FC601630AFE}"/>
    <cellStyle name="Output 3 7 6" xfId="8351" xr:uid="{1D0CC6A8-C43B-4B1B-B368-B0E58DFEBE91}"/>
    <cellStyle name="Output 3 7 7" xfId="12470" xr:uid="{04C53379-F673-4CE4-9C25-BB139BE22ED8}"/>
    <cellStyle name="Output 3 7 8" xfId="15451" xr:uid="{0A669F48-444D-4F8E-ACFC-0C17B94F151F}"/>
    <cellStyle name="Output 3 7 9" xfId="16659" xr:uid="{F4CB6309-E422-4369-8E77-6A4116FD5CD1}"/>
    <cellStyle name="Output 3 8" xfId="3499" xr:uid="{00000000-0005-0000-0000-0000A3110000}"/>
    <cellStyle name="Output 3 8 10" xfId="19990" xr:uid="{C0DCB550-0E9F-4B58-BE2A-2A6DB82F8331}"/>
    <cellStyle name="Output 3 8 2" xfId="4100" xr:uid="{00000000-0005-0000-0000-0000A4110000}"/>
    <cellStyle name="Output 3 8 2 2" xfId="5699" xr:uid="{00000000-0005-0000-0000-0000A5110000}"/>
    <cellStyle name="Output 3 8 2 2 2" xfId="7484" xr:uid="{00000000-0005-0000-0000-0000A5110000}"/>
    <cellStyle name="Output 3 8 2 2 3" xfId="11834" xr:uid="{8E22F1AC-DD84-4414-B25F-A753B021E996}"/>
    <cellStyle name="Output 3 8 2 2 4" xfId="13238" xr:uid="{725698BB-DF74-4B1D-9789-F41B9E413949}"/>
    <cellStyle name="Output 3 8 2 2 5" xfId="8252" xr:uid="{8FEE947C-95D1-408E-8FBD-F86307700E56}"/>
    <cellStyle name="Output 3 8 2 2 6" xfId="16252" xr:uid="{C012C75C-19A6-428E-B8CC-A49DE603F62F}"/>
    <cellStyle name="Output 3 8 2 2 7" xfId="17781" xr:uid="{73405FD9-A9DC-466A-AD29-FD52E9FE02E3}"/>
    <cellStyle name="Output 3 8 2 2 8" xfId="19089" xr:uid="{FA228845-BEFA-4C83-A017-BBF22579B35E}"/>
    <cellStyle name="Output 3 8 2 2 9" xfId="19796" xr:uid="{001D5BAB-2EAC-4E1E-A6D4-49902F5CA154}"/>
    <cellStyle name="Output 3 8 2 3" xfId="6588" xr:uid="{00000000-0005-0000-0000-0000A4110000}"/>
    <cellStyle name="Output 3 8 2 4" xfId="7838" xr:uid="{FF6741EA-41E5-4FFA-88A8-0B5BF67C1B32}"/>
    <cellStyle name="Output 3 8 2 5" xfId="9293" xr:uid="{529C6D02-87DF-45E0-A494-56A1D14FB5E2}"/>
    <cellStyle name="Output 3 8 2 6" xfId="14873" xr:uid="{E348AEFE-07AC-4FB4-AD3D-B28D23604D55}"/>
    <cellStyle name="Output 3 8 2 7" xfId="10488" xr:uid="{EAF983D7-DCBE-4B48-A851-41696C8F5122}"/>
    <cellStyle name="Output 3 8 2 8" xfId="17971" xr:uid="{3DA2A121-417C-4377-A047-33911F3DAB8A}"/>
    <cellStyle name="Output 3 8 2 9" xfId="19791" xr:uid="{F76AA58F-0374-4608-BACF-E00ECA9131DD}"/>
    <cellStyle name="Output 3 8 3" xfId="5234" xr:uid="{00000000-0005-0000-0000-0000A6110000}"/>
    <cellStyle name="Output 3 8 3 2" xfId="7019" xr:uid="{00000000-0005-0000-0000-0000A6110000}"/>
    <cellStyle name="Output 3 8 3 3" xfId="11369" xr:uid="{7A90AA4C-89F9-4CC8-8BA7-74A9D4C9445F}"/>
    <cellStyle name="Output 3 8 3 4" xfId="12773" xr:uid="{9F6113C5-4A25-4F51-A744-AC2CE6B61C5A}"/>
    <cellStyle name="Output 3 8 3 5" xfId="9277" xr:uid="{2A4368AE-06B5-48F1-8178-8B6A18116253}"/>
    <cellStyle name="Output 3 8 3 6" xfId="15787" xr:uid="{A293194C-E004-45F7-8EE0-DEF48603A853}"/>
    <cellStyle name="Output 3 8 3 7" xfId="17316" xr:uid="{AB942D69-3980-470E-8971-2E94A536EBD2}"/>
    <cellStyle name="Output 3 8 3 8" xfId="18624" xr:uid="{6068E491-41ED-4315-872E-49835984D63D}"/>
    <cellStyle name="Output 3 8 3 9" xfId="10982" xr:uid="{857193F6-AC34-4162-ACC3-9864A63978DB}"/>
    <cellStyle name="Output 3 8 4" xfId="6127" xr:uid="{00000000-0005-0000-0000-0000A3110000}"/>
    <cellStyle name="Output 3 8 5" xfId="10885" xr:uid="{04B99BB7-0BC6-47B3-ACC9-6A1FAF72EA01}"/>
    <cellStyle name="Output 3 8 6" xfId="8302" xr:uid="{4FA023E7-AA31-48E0-9788-C751569254AE}"/>
    <cellStyle name="Output 3 8 7" xfId="14159" xr:uid="{11C24F49-8DEF-4310-88C6-12568291BC28}"/>
    <cellStyle name="Output 3 8 8" xfId="15370" xr:uid="{7E005368-3083-4FAA-894F-0AACF5878680}"/>
    <cellStyle name="Output 3 8 9" xfId="15449" xr:uid="{61179744-2A17-4666-A14D-0039F606914E}"/>
    <cellStyle name="Output 3 9" xfId="3506" xr:uid="{00000000-0005-0000-0000-0000A7110000}"/>
    <cellStyle name="Output 3 9 10" xfId="18175" xr:uid="{4B6C7B91-1AF1-4350-B721-B663033C574C}"/>
    <cellStyle name="Output 3 9 2" xfId="4107" xr:uid="{00000000-0005-0000-0000-0000A8110000}"/>
    <cellStyle name="Output 3 9 2 2" xfId="5706" xr:uid="{00000000-0005-0000-0000-0000A9110000}"/>
    <cellStyle name="Output 3 9 2 2 2" xfId="7491" xr:uid="{00000000-0005-0000-0000-0000A9110000}"/>
    <cellStyle name="Output 3 9 2 2 3" xfId="11841" xr:uid="{636590DE-A062-4EE5-95D9-0C845F009F9B}"/>
    <cellStyle name="Output 3 9 2 2 4" xfId="13245" xr:uid="{5D32E132-90A0-4BAA-A20F-1039BE11585B}"/>
    <cellStyle name="Output 3 9 2 2 5" xfId="14056" xr:uid="{8954966A-BEC2-4595-B160-72822C302182}"/>
    <cellStyle name="Output 3 9 2 2 6" xfId="16259" xr:uid="{475A66F5-7022-4496-B96E-A621D8EE7953}"/>
    <cellStyle name="Output 3 9 2 2 7" xfId="17788" xr:uid="{D65F06FF-C55D-4F4C-880C-1500398F18CD}"/>
    <cellStyle name="Output 3 9 2 2 8" xfId="19096" xr:uid="{45EEE191-73F9-4BF6-AB5D-F938A25B2100}"/>
    <cellStyle name="Output 3 9 2 2 9" xfId="19354" xr:uid="{16532C63-D1D7-4A62-B6AB-F2D67D5DE0B5}"/>
    <cellStyle name="Output 3 9 2 3" xfId="6595" xr:uid="{00000000-0005-0000-0000-0000A8110000}"/>
    <cellStyle name="Output 3 9 2 4" xfId="7831" xr:uid="{22FAB6DE-426B-4F4F-8DEA-BB858CEF75D5}"/>
    <cellStyle name="Output 3 9 2 5" xfId="14021" xr:uid="{6C51B182-4443-4FBC-9D9F-134098F97657}"/>
    <cellStyle name="Output 3 9 2 6" xfId="14907" xr:uid="{F3123443-31E0-4264-A639-AF3C23DD2C97}"/>
    <cellStyle name="Output 3 9 2 7" xfId="16443" xr:uid="{0E7B91E2-3728-4328-8EA1-0CA3621A0409}"/>
    <cellStyle name="Output 3 9 2 8" xfId="17978" xr:uid="{B139241C-8CFF-4DB6-9656-EE83DE0D63FC}"/>
    <cellStyle name="Output 3 9 2 9" xfId="19830" xr:uid="{CEC3D107-26B1-4131-BB1A-FAAF79E825EF}"/>
    <cellStyle name="Output 3 9 3" xfId="5241" xr:uid="{00000000-0005-0000-0000-0000AA110000}"/>
    <cellStyle name="Output 3 9 3 2" xfId="7026" xr:uid="{00000000-0005-0000-0000-0000AA110000}"/>
    <cellStyle name="Output 3 9 3 3" xfId="11376" xr:uid="{10C20C6D-3A55-44B5-BD8A-E0F8FA00D374}"/>
    <cellStyle name="Output 3 9 3 4" xfId="12780" xr:uid="{34D58FFE-4E58-4A2B-89D5-1579102E50D8}"/>
    <cellStyle name="Output 3 9 3 5" xfId="14807" xr:uid="{AC155068-A7E7-49DF-B66A-FB1267A5F4CB}"/>
    <cellStyle name="Output 3 9 3 6" xfId="15794" xr:uid="{8636B969-4B47-406C-B7C4-227FAE78F0DE}"/>
    <cellStyle name="Output 3 9 3 7" xfId="17323" xr:uid="{27F190EC-E5EA-49FA-B627-7013DADA1D26}"/>
    <cellStyle name="Output 3 9 3 8" xfId="18631" xr:uid="{D1904780-253B-43E7-815F-C9A4DEFECD2E}"/>
    <cellStyle name="Output 3 9 3 9" xfId="8938" xr:uid="{F0D5FC2D-161A-4E61-A2B6-5FA884BB4873}"/>
    <cellStyle name="Output 3 9 4" xfId="6134" xr:uid="{00000000-0005-0000-0000-0000A7110000}"/>
    <cellStyle name="Output 3 9 5" xfId="11058" xr:uid="{EC4F8909-552D-47C6-B97C-943410FAA132}"/>
    <cellStyle name="Output 3 9 6" xfId="10749" xr:uid="{B91C4622-8AAC-4031-82BC-03B4007FD114}"/>
    <cellStyle name="Output 3 9 7" xfId="8692" xr:uid="{414D4545-8B35-4FED-8201-F25E50E3B3B2}"/>
    <cellStyle name="Output 3 9 8" xfId="15496" xr:uid="{FBE34423-3B55-4CC6-AB9B-5B47E99BBD91}"/>
    <cellStyle name="Output 3 9 9" xfId="16511" xr:uid="{202AC482-1994-442F-BE1B-585342606AEC}"/>
    <cellStyle name="Output 4" xfId="3321" xr:uid="{00000000-0005-0000-0000-0000AB110000}"/>
    <cellStyle name="Output 4 10" xfId="10215" xr:uid="{53FCD07F-8C7A-4494-9B7D-8E1B6E534485}"/>
    <cellStyle name="Output 4 11" xfId="14071" xr:uid="{1B73DE96-1B6A-452E-BFC3-66C288B4256A}"/>
    <cellStyle name="Output 4 12" xfId="15353" xr:uid="{AC104F24-2C5F-42BF-98E8-5858C16F4EB6}"/>
    <cellStyle name="Output 4 13" xfId="9301" xr:uid="{28761811-D1DF-453B-98FA-28CAC6908B90}"/>
    <cellStyle name="Output 4 14" xfId="19977" xr:uid="{2D0266B3-D823-4DE5-9D33-158C0E0B8C1E}"/>
    <cellStyle name="Output 4 2" xfId="3322" xr:uid="{00000000-0005-0000-0000-0000AC110000}"/>
    <cellStyle name="Output 4 2 10" xfId="15205" xr:uid="{50870106-2F19-468A-861C-88E071974436}"/>
    <cellStyle name="Output 4 2 11" xfId="15303" xr:uid="{180ECAC8-C802-4BF5-B59A-F4B514DE7514}"/>
    <cellStyle name="Output 4 2 12" xfId="19308" xr:uid="{205AA9C7-E21E-437C-A630-5B929B44BB95}"/>
    <cellStyle name="Output 4 2 2" xfId="3412" xr:uid="{00000000-0005-0000-0000-0000AD110000}"/>
    <cellStyle name="Output 4 2 2 10" xfId="17000" xr:uid="{B66946C0-8322-49D8-890E-16B11F2AA306}"/>
    <cellStyle name="Output 4 2 2 11" xfId="19769" xr:uid="{77218F9D-01D2-467C-BB34-BD87A441202B}"/>
    <cellStyle name="Output 4 2 2 2" xfId="3712" xr:uid="{00000000-0005-0000-0000-0000AE110000}"/>
    <cellStyle name="Output 4 2 2 2 10" xfId="18283" xr:uid="{972A42D7-4CC0-4B37-A74F-B63D4D6A694B}"/>
    <cellStyle name="Output 4 2 2 2 2" xfId="4305" xr:uid="{00000000-0005-0000-0000-0000AF110000}"/>
    <cellStyle name="Output 4 2 2 2 2 2" xfId="5862" xr:uid="{00000000-0005-0000-0000-0000B0110000}"/>
    <cellStyle name="Output 4 2 2 2 2 2 2" xfId="7647" xr:uid="{00000000-0005-0000-0000-0000B0110000}"/>
    <cellStyle name="Output 4 2 2 2 2 2 3" xfId="11997" xr:uid="{E9A1BBBE-B49D-4671-8851-52334F66C766}"/>
    <cellStyle name="Output 4 2 2 2 2 2 4" xfId="13401" xr:uid="{5B76FF9E-1EF9-47E7-BC0E-D1CAF785F4B1}"/>
    <cellStyle name="Output 4 2 2 2 2 2 5" xfId="14492" xr:uid="{34BE9DDA-6FC5-49D0-9CFB-CCC8BBF2E7C9}"/>
    <cellStyle name="Output 4 2 2 2 2 2 6" xfId="16415" xr:uid="{236E11B4-1BB8-403E-84FA-435B8EDF2267}"/>
    <cellStyle name="Output 4 2 2 2 2 2 7" xfId="17944" xr:uid="{88226EFD-D3EB-4E1F-8A78-66AF93591703}"/>
    <cellStyle name="Output 4 2 2 2 2 2 8" xfId="19252" xr:uid="{AD6ECECA-954C-49D3-9871-CA485A6B64B9}"/>
    <cellStyle name="Output 4 2 2 2 2 2 9" xfId="19521" xr:uid="{61C09F8D-1BA5-4E9E-9B28-14FE68A110C4}"/>
    <cellStyle name="Output 4 2 2 2 2 3" xfId="6750" xr:uid="{00000000-0005-0000-0000-0000AF110000}"/>
    <cellStyle name="Output 4 2 2 2 2 4" xfId="12038" xr:uid="{4001697A-E43E-4E3C-9212-DDFA49CFB253}"/>
    <cellStyle name="Output 4 2 2 2 2 5" xfId="10893" xr:uid="{5017FE3C-4729-4AF5-A83D-38FA65846210}"/>
    <cellStyle name="Output 4 2 2 2 2 6" xfId="15088" xr:uid="{EA6DD893-A7EE-4B26-B044-8E3AA91CA080}"/>
    <cellStyle name="Output 4 2 2 2 2 7" xfId="16625" xr:uid="{699E375C-3BCA-480F-96CB-E7EFA352C0AD}"/>
    <cellStyle name="Output 4 2 2 2 2 8" xfId="18144" xr:uid="{6B082A24-AB81-4391-8906-D82BC90F7F14}"/>
    <cellStyle name="Output 4 2 2 2 2 9" xfId="8937" xr:uid="{B3DE074F-8C25-4CD6-96A8-D20DC2B628DE}"/>
    <cellStyle name="Output 4 2 2 2 3" xfId="5397" xr:uid="{00000000-0005-0000-0000-0000B1110000}"/>
    <cellStyle name="Output 4 2 2 2 3 2" xfId="7182" xr:uid="{00000000-0005-0000-0000-0000B1110000}"/>
    <cellStyle name="Output 4 2 2 2 3 3" xfId="11532" xr:uid="{65E05E90-4ED4-4A04-8BBB-3E2E7F4AD8E6}"/>
    <cellStyle name="Output 4 2 2 2 3 4" xfId="12936" xr:uid="{9ECBDFE8-AF81-4C69-AE80-EF2DDFED8896}"/>
    <cellStyle name="Output 4 2 2 2 3 5" xfId="14175" xr:uid="{A0AD8F50-EB7F-4B2F-9AF2-F206DABC0E3B}"/>
    <cellStyle name="Output 4 2 2 2 3 6" xfId="15950" xr:uid="{39D8CD92-0D76-460B-91F8-AD10CEE5ADDE}"/>
    <cellStyle name="Output 4 2 2 2 3 7" xfId="17479" xr:uid="{58AFBD6D-960C-436A-989E-2A1AFFA7DC88}"/>
    <cellStyle name="Output 4 2 2 2 3 8" xfId="18787" xr:uid="{A66CE721-23C1-4D35-BE8D-2A977D578CAA}"/>
    <cellStyle name="Output 4 2 2 2 3 9" xfId="19301" xr:uid="{3A1B7E77-2C9A-4C3C-B812-D8065A83B96C}"/>
    <cellStyle name="Output 4 2 2 2 4" xfId="6289" xr:uid="{00000000-0005-0000-0000-0000AE110000}"/>
    <cellStyle name="Output 4 2 2 2 5" xfId="11049" xr:uid="{8B3F97A4-B0E6-48A6-BF86-F7CFCFA6D33E}"/>
    <cellStyle name="Output 4 2 2 2 6" xfId="8629" xr:uid="{5926CFE7-56A4-4DD7-990A-01DCE11F4EAE}"/>
    <cellStyle name="Output 4 2 2 2 7" xfId="9796" xr:uid="{C7D7C64B-3D78-4563-BD10-A7F16063281B}"/>
    <cellStyle name="Output 4 2 2 2 8" xfId="15186" xr:uid="{3BD5C33F-B70F-4F89-982A-124AFF32CBF5}"/>
    <cellStyle name="Output 4 2 2 2 9" xfId="16942" xr:uid="{D4662AF2-FE72-45F1-AA25-68E5A259E0D0}"/>
    <cellStyle name="Output 4 2 2 3" xfId="4017" xr:uid="{00000000-0005-0000-0000-0000B2110000}"/>
    <cellStyle name="Output 4 2 2 3 2" xfId="5639" xr:uid="{00000000-0005-0000-0000-0000B3110000}"/>
    <cellStyle name="Output 4 2 2 3 2 2" xfId="7424" xr:uid="{00000000-0005-0000-0000-0000B3110000}"/>
    <cellStyle name="Output 4 2 2 3 2 3" xfId="11774" xr:uid="{63D9D0BE-3D33-4BB0-ADFA-D4BD1B8AD9B6}"/>
    <cellStyle name="Output 4 2 2 3 2 4" xfId="13178" xr:uid="{3AAC397A-B6DF-4E69-BB19-7B572597B757}"/>
    <cellStyle name="Output 4 2 2 3 2 5" xfId="8650" xr:uid="{E6B962A8-3EBA-444F-8F96-DFAFF2D8992A}"/>
    <cellStyle name="Output 4 2 2 3 2 6" xfId="16192" xr:uid="{DC07221B-9EF9-4BC9-A2ED-7391DCE723AA}"/>
    <cellStyle name="Output 4 2 2 3 2 7" xfId="17721" xr:uid="{11489357-DC13-4557-B18A-8385B65E4E4F}"/>
    <cellStyle name="Output 4 2 2 3 2 8" xfId="19029" xr:uid="{5DD58E1E-1F4B-4CBC-91B6-DA7499F17B86}"/>
    <cellStyle name="Output 4 2 2 3 2 9" xfId="19657" xr:uid="{67FCBF39-83E6-4B5A-AD03-61172B1F70D3}"/>
    <cellStyle name="Output 4 2 2 3 3" xfId="6529" xr:uid="{00000000-0005-0000-0000-0000B2110000}"/>
    <cellStyle name="Output 4 2 2 3 4" xfId="10516" xr:uid="{425BD4B5-9453-4247-AC64-24AAC3392B8E}"/>
    <cellStyle name="Output 4 2 2 3 5" xfId="14674" xr:uid="{A45AA108-3390-4CE8-8801-89FEF14F06C0}"/>
    <cellStyle name="Output 4 2 2 3 6" xfId="12140" xr:uid="{C8D3D9AB-A325-4C64-AB6B-01BAAC690DD4}"/>
    <cellStyle name="Output 4 2 2 3 7" xfId="13482" xr:uid="{AD3A875D-E8B9-44B7-9AA0-A9879CA8069A}"/>
    <cellStyle name="Output 4 2 2 3 8" xfId="14640" xr:uid="{911C47ED-3636-4AB3-A1BD-2C286E91ECC8}"/>
    <cellStyle name="Output 4 2 2 3 9" xfId="19316" xr:uid="{DD0BA67E-CE98-4410-831C-1E7618CE2596}"/>
    <cellStyle name="Output 4 2 2 4" xfId="5175" xr:uid="{00000000-0005-0000-0000-0000B4110000}"/>
    <cellStyle name="Output 4 2 2 4 2" xfId="6960" xr:uid="{00000000-0005-0000-0000-0000B4110000}"/>
    <cellStyle name="Output 4 2 2 4 3" xfId="11310" xr:uid="{4AE7A5A4-5508-4D40-9971-4AA425FAADB4}"/>
    <cellStyle name="Output 4 2 2 4 4" xfId="12714" xr:uid="{5371CE69-CA98-4ABB-8EE5-B006C8072C36}"/>
    <cellStyle name="Output 4 2 2 4 5" xfId="13752" xr:uid="{A062CB52-0E8F-4CA9-8A59-EB0597E83D25}"/>
    <cellStyle name="Output 4 2 2 4 6" xfId="15728" xr:uid="{9AA4FBFA-2033-4134-8711-54129608F9AC}"/>
    <cellStyle name="Output 4 2 2 4 7" xfId="17257" xr:uid="{2F2A5232-E1B9-4A65-9A33-BF4CA94F2D59}"/>
    <cellStyle name="Output 4 2 2 4 8" xfId="18565" xr:uid="{9823F72C-99B8-4106-B014-9B519D69F413}"/>
    <cellStyle name="Output 4 2 2 4 9" xfId="19832" xr:uid="{3031FEDA-36AE-4A70-BA54-7F204C605178}"/>
    <cellStyle name="Output 4 2 2 5" xfId="6068" xr:uid="{00000000-0005-0000-0000-0000AD110000}"/>
    <cellStyle name="Output 4 2 2 6" xfId="7958" xr:uid="{A2C48BEC-2BF0-4561-9905-F170274DC12E}"/>
    <cellStyle name="Output 4 2 2 7" xfId="9525" xr:uid="{74964AB2-7442-468C-A843-87E02CFA3CF7}"/>
    <cellStyle name="Output 4 2 2 8" xfId="14316" xr:uid="{611205D4-9CB0-4CEC-B1B1-CC899D574913}"/>
    <cellStyle name="Output 4 2 2 9" xfId="15517" xr:uid="{5C126EC1-4090-4415-8666-433CE9B1733C}"/>
    <cellStyle name="Output 4 2 3" xfId="3711" xr:uid="{00000000-0005-0000-0000-0000B5110000}"/>
    <cellStyle name="Output 4 2 3 10" xfId="19465" xr:uid="{D9881195-02FF-4ABC-ADAF-142D78B6CB67}"/>
    <cellStyle name="Output 4 2 3 2" xfId="4304" xr:uid="{00000000-0005-0000-0000-0000B6110000}"/>
    <cellStyle name="Output 4 2 3 2 2" xfId="5861" xr:uid="{00000000-0005-0000-0000-0000B7110000}"/>
    <cellStyle name="Output 4 2 3 2 2 2" xfId="7646" xr:uid="{00000000-0005-0000-0000-0000B7110000}"/>
    <cellStyle name="Output 4 2 3 2 2 3" xfId="11996" xr:uid="{9EE5B61C-146B-45C1-8F49-680D75A71EA4}"/>
    <cellStyle name="Output 4 2 3 2 2 4" xfId="13400" xr:uid="{F1655549-E530-4BE7-B83C-45629902D2C4}"/>
    <cellStyle name="Output 4 2 3 2 2 5" xfId="12163" xr:uid="{A771C817-5195-4DD3-AC0F-2E80F919D73C}"/>
    <cellStyle name="Output 4 2 3 2 2 6" xfId="16414" xr:uid="{E4903D6E-ABCE-4AF7-8B4B-7D5A6395635C}"/>
    <cellStyle name="Output 4 2 3 2 2 7" xfId="17943" xr:uid="{AD4636F3-3827-43A5-8ADD-5158F18D477A}"/>
    <cellStyle name="Output 4 2 3 2 2 8" xfId="19251" xr:uid="{E1C6ABF0-4F9D-4372-8B95-09A6B6823B4E}"/>
    <cellStyle name="Output 4 2 3 2 2 9" xfId="8834" xr:uid="{840E7C5E-00C8-43ED-A521-A666A45D3F4D}"/>
    <cellStyle name="Output 4 2 3 2 3" xfId="6749" xr:uid="{00000000-0005-0000-0000-0000B6110000}"/>
    <cellStyle name="Output 4 2 3 2 4" xfId="12037" xr:uid="{5D1E7E15-D6DB-4182-BF1A-DE084686A578}"/>
    <cellStyle name="Output 4 2 3 2 5" xfId="13437" xr:uid="{3046F4B2-8E58-4DD7-B341-32315CD5FBC2}"/>
    <cellStyle name="Output 4 2 3 2 6" xfId="15087" xr:uid="{39E5442F-4071-436E-A2A2-859CE63E0815}"/>
    <cellStyle name="Output 4 2 3 2 7" xfId="16624" xr:uid="{B78DB178-CA5A-4E46-A55C-B41C28B6CB5A}"/>
    <cellStyle name="Output 4 2 3 2 8" xfId="18143" xr:uid="{D543B113-B3FD-4C7D-8F29-B3A74CDEE8B4}"/>
    <cellStyle name="Output 4 2 3 2 9" xfId="19888" xr:uid="{C3BB1F6B-22CC-44FC-A8E0-CF814148B4DA}"/>
    <cellStyle name="Output 4 2 3 3" xfId="5396" xr:uid="{00000000-0005-0000-0000-0000B8110000}"/>
    <cellStyle name="Output 4 2 3 3 2" xfId="7181" xr:uid="{00000000-0005-0000-0000-0000B8110000}"/>
    <cellStyle name="Output 4 2 3 3 3" xfId="11531" xr:uid="{E7038291-7A41-4579-ACB4-6908E04DBAA7}"/>
    <cellStyle name="Output 4 2 3 3 4" xfId="12935" xr:uid="{0352F488-2265-4AF5-9E4A-5536598072C9}"/>
    <cellStyle name="Output 4 2 3 3 5" xfId="14252" xr:uid="{F00DA23E-0D8A-4CC4-9DEE-60933C594F1C}"/>
    <cellStyle name="Output 4 2 3 3 6" xfId="15949" xr:uid="{054ECC8E-F0A1-4A28-8A59-0C22FA2E5891}"/>
    <cellStyle name="Output 4 2 3 3 7" xfId="17478" xr:uid="{026332E9-DC0C-4DF2-BF7A-6383BFF9BC97}"/>
    <cellStyle name="Output 4 2 3 3 8" xfId="18786" xr:uid="{45ADF678-16A1-4352-9FAD-2DA57D0068D5}"/>
    <cellStyle name="Output 4 2 3 3 9" xfId="19567" xr:uid="{0FBD7390-D17D-48CF-8241-F1A3C73AAA47}"/>
    <cellStyle name="Output 4 2 3 4" xfId="6288" xr:uid="{00000000-0005-0000-0000-0000B5110000}"/>
    <cellStyle name="Output 4 2 3 5" xfId="10531" xr:uid="{8090D822-B5B3-4ED3-A885-707159458A7B}"/>
    <cellStyle name="Output 4 2 3 6" xfId="13801" xr:uid="{42844312-0C46-4893-8131-6A2F3697FEF3}"/>
    <cellStyle name="Output 4 2 3 7" xfId="9864" xr:uid="{B23939B7-BEA6-4AAA-9D5C-22109D65DFC5}"/>
    <cellStyle name="Output 4 2 3 8" xfId="15333" xr:uid="{67BD4DBB-A7E5-4CA0-8E6D-DA7AB040CDB8}"/>
    <cellStyle name="Output 4 2 3 9" xfId="8728" xr:uid="{A714E7D3-05A1-479E-B98F-EB652E226BDC}"/>
    <cellStyle name="Output 4 2 4" xfId="3925" xr:uid="{00000000-0005-0000-0000-0000B9110000}"/>
    <cellStyle name="Output 4 2 4 2" xfId="5561" xr:uid="{00000000-0005-0000-0000-0000BA110000}"/>
    <cellStyle name="Output 4 2 4 2 2" xfId="7346" xr:uid="{00000000-0005-0000-0000-0000BA110000}"/>
    <cellStyle name="Output 4 2 4 2 3" xfId="11696" xr:uid="{15ACA0DE-D43B-4B9B-863B-CFB68775304B}"/>
    <cellStyle name="Output 4 2 4 2 4" xfId="13100" xr:uid="{87B87AE9-E9FD-4F76-AF65-C4578A33E50D}"/>
    <cellStyle name="Output 4 2 4 2 5" xfId="7773" xr:uid="{E76D1AE6-CBF9-4396-8C20-BBDE2E2F70BB}"/>
    <cellStyle name="Output 4 2 4 2 6" xfId="16114" xr:uid="{6B478506-237B-4F83-9B50-F7D939A4456C}"/>
    <cellStyle name="Output 4 2 4 2 7" xfId="17643" xr:uid="{880F87A3-F53B-41E1-8108-75C3051435D9}"/>
    <cellStyle name="Output 4 2 4 2 8" xfId="18951" xr:uid="{9C4796B0-145D-4534-AFE4-B1678EBE7B50}"/>
    <cellStyle name="Output 4 2 4 2 9" xfId="18325" xr:uid="{8354B214-98F2-4383-BB78-1FD2E3CDA85C}"/>
    <cellStyle name="Output 4 2 4 3" xfId="6453" xr:uid="{00000000-0005-0000-0000-0000B9110000}"/>
    <cellStyle name="Output 4 2 4 4" xfId="10559" xr:uid="{78454046-B936-4335-B760-0B9D58ABA99A}"/>
    <cellStyle name="Output 4 2 4 5" xfId="12024" xr:uid="{7DA7550F-B7DD-4CDA-B15F-C1D86A16CAEF}"/>
    <cellStyle name="Output 4 2 4 6" xfId="8421" xr:uid="{C7758C00-BDB5-4E60-9C64-649F56780BF7}"/>
    <cellStyle name="Output 4 2 4 7" xfId="14561" xr:uid="{4CBD8C46-348A-419A-931C-E5488951398A}"/>
    <cellStyle name="Output 4 2 4 8" xfId="8146" xr:uid="{55975BC9-A5A8-4770-B136-1926CD9A2F5B}"/>
    <cellStyle name="Output 4 2 4 9" xfId="18230" xr:uid="{7E587499-B3EC-40B2-BE4B-F8606CE70814}"/>
    <cellStyle name="Output 4 2 5" xfId="5099" xr:uid="{00000000-0005-0000-0000-0000BB110000}"/>
    <cellStyle name="Output 4 2 5 2" xfId="6884" xr:uid="{00000000-0005-0000-0000-0000BB110000}"/>
    <cellStyle name="Output 4 2 5 3" xfId="11234" xr:uid="{0FAD64C1-C7E6-411E-AEBD-47A119385130}"/>
    <cellStyle name="Output 4 2 5 4" xfId="12638" xr:uid="{23C120DD-A156-42B5-BA6D-44CDBB60FF39}"/>
    <cellStyle name="Output 4 2 5 5" xfId="10627" xr:uid="{8115E7B0-E64E-4538-9587-DB6513BA6C1E}"/>
    <cellStyle name="Output 4 2 5 6" xfId="15652" xr:uid="{C7BE14CE-4119-4823-9D3F-241C63451F9A}"/>
    <cellStyle name="Output 4 2 5 7" xfId="17181" xr:uid="{1B9E7581-0D02-496D-BD9E-0A1404649A25}"/>
    <cellStyle name="Output 4 2 5 8" xfId="18489" xr:uid="{010F6885-CE1E-4337-A0E0-DC45F0BFF2D8}"/>
    <cellStyle name="Output 4 2 5 9" xfId="15280" xr:uid="{58694ED7-95ED-4D52-B695-ACCB41153A1C}"/>
    <cellStyle name="Output 4 2 6" xfId="5992" xr:uid="{00000000-0005-0000-0000-0000AC110000}"/>
    <cellStyle name="Output 4 2 7" xfId="8043" xr:uid="{84EBCE90-2102-4653-932B-411377D4311A}"/>
    <cellStyle name="Output 4 2 8" xfId="12471" xr:uid="{4C196859-E6EC-4288-8D73-5C720F20BF82}"/>
    <cellStyle name="Output 4 2 9" xfId="8455" xr:uid="{A420B6D4-B2CB-4AFD-BAF0-CA88281534A3}"/>
    <cellStyle name="Output 4 3" xfId="3323" xr:uid="{00000000-0005-0000-0000-0000BC110000}"/>
    <cellStyle name="Output 4 3 10" xfId="11006" xr:uid="{A1F7794C-2F9B-4530-B1F4-EA1F8ACD7B59}"/>
    <cellStyle name="Output 4 3 11" xfId="15399" xr:uid="{C3B1A291-D5F5-4D86-947F-8A02F1A0FF2F}"/>
    <cellStyle name="Output 4 3 12" xfId="12120" xr:uid="{7BFC85BF-A565-42D7-8BE0-89962DA7C537}"/>
    <cellStyle name="Output 4 3 2" xfId="3413" xr:uid="{00000000-0005-0000-0000-0000BD110000}"/>
    <cellStyle name="Output 4 3 2 10" xfId="16855" xr:uid="{02281DE1-D125-4409-8B31-4038C24153B2}"/>
    <cellStyle name="Output 4 3 2 11" xfId="19621" xr:uid="{8F5C9865-B9F7-432D-8C19-91CFBD99D279}"/>
    <cellStyle name="Output 4 3 2 2" xfId="3714" xr:uid="{00000000-0005-0000-0000-0000BE110000}"/>
    <cellStyle name="Output 4 3 2 2 10" xfId="19576" xr:uid="{6C859559-083F-43FF-9AB2-24B276456575}"/>
    <cellStyle name="Output 4 3 2 2 2" xfId="4307" xr:uid="{00000000-0005-0000-0000-0000BF110000}"/>
    <cellStyle name="Output 4 3 2 2 2 2" xfId="5864" xr:uid="{00000000-0005-0000-0000-0000C0110000}"/>
    <cellStyle name="Output 4 3 2 2 2 2 2" xfId="7649" xr:uid="{00000000-0005-0000-0000-0000C0110000}"/>
    <cellStyle name="Output 4 3 2 2 2 2 3" xfId="11999" xr:uid="{96215410-FFE6-40B3-A4B4-41B7ED39138E}"/>
    <cellStyle name="Output 4 3 2 2 2 2 4" xfId="13403" xr:uid="{A26715D9-3509-4213-8458-9CE2295CDCBD}"/>
    <cellStyle name="Output 4 3 2 2 2 2 5" xfId="14368" xr:uid="{54621487-83C0-42EB-9394-5E45080A79B6}"/>
    <cellStyle name="Output 4 3 2 2 2 2 6" xfId="16417" xr:uid="{CC4E9F19-1A73-4899-A77E-A163615091EE}"/>
    <cellStyle name="Output 4 3 2 2 2 2 7" xfId="17946" xr:uid="{8D734712-C95B-4896-B654-423667F3ACC3}"/>
    <cellStyle name="Output 4 3 2 2 2 2 8" xfId="19254" xr:uid="{F2F417AF-9FFC-4D7C-99E9-2AFFAB9352B8}"/>
    <cellStyle name="Output 4 3 2 2 2 2 9" xfId="18233" xr:uid="{D78F293E-2C42-4355-BE6B-6A1FD003D7E7}"/>
    <cellStyle name="Output 4 3 2 2 2 3" xfId="6752" xr:uid="{00000000-0005-0000-0000-0000BF110000}"/>
    <cellStyle name="Output 4 3 2 2 2 4" xfId="12040" xr:uid="{7A322364-DBC5-4A6D-BB63-E2A6BB784890}"/>
    <cellStyle name="Output 4 3 2 2 2 5" xfId="9051" xr:uid="{B3A468AD-39DE-4717-B1BB-E9131A0AB77D}"/>
    <cellStyle name="Output 4 3 2 2 2 6" xfId="15090" xr:uid="{78E15CD2-0819-4254-98B0-AAA1DD98BCB0}"/>
    <cellStyle name="Output 4 3 2 2 2 7" xfId="16627" xr:uid="{464FB53C-4866-46E3-A2A3-EF28BBF1FC4F}"/>
    <cellStyle name="Output 4 3 2 2 2 8" xfId="18146" xr:uid="{46ADFE87-7AED-4392-9E41-6ABD89726FD4}"/>
    <cellStyle name="Output 4 3 2 2 2 9" xfId="19274" xr:uid="{FAB6E040-F49C-4BB0-A4E6-3D01BC636CA1}"/>
    <cellStyle name="Output 4 3 2 2 3" xfId="5399" xr:uid="{00000000-0005-0000-0000-0000C1110000}"/>
    <cellStyle name="Output 4 3 2 2 3 2" xfId="7184" xr:uid="{00000000-0005-0000-0000-0000C1110000}"/>
    <cellStyle name="Output 4 3 2 2 3 3" xfId="11534" xr:uid="{4973ECE2-6F3B-43E3-97DC-37DB8219835B}"/>
    <cellStyle name="Output 4 3 2 2 3 4" xfId="12938" xr:uid="{D841948F-314E-43B2-9AB9-5BA8A5A4008F}"/>
    <cellStyle name="Output 4 3 2 2 3 5" xfId="9184" xr:uid="{FBB2B3AF-48BE-4569-B29A-D293F8B1A2CC}"/>
    <cellStyle name="Output 4 3 2 2 3 6" xfId="15952" xr:uid="{FB5F04EF-F92C-46D9-811A-73B0AF4454A7}"/>
    <cellStyle name="Output 4 3 2 2 3 7" xfId="17481" xr:uid="{DB177245-30A9-4657-8586-113FD7495DF5}"/>
    <cellStyle name="Output 4 3 2 2 3 8" xfId="18789" xr:uid="{A884FAB6-5BCB-47DC-A7B2-B574FE77C3B3}"/>
    <cellStyle name="Output 4 3 2 2 3 9" xfId="12108" xr:uid="{A5EB4F1E-97CD-45AD-BC82-6E2C8E97FB89}"/>
    <cellStyle name="Output 4 3 2 2 4" xfId="6291" xr:uid="{00000000-0005-0000-0000-0000BE110000}"/>
    <cellStyle name="Output 4 3 2 2 5" xfId="10655" xr:uid="{83371B3B-B5C2-410A-A8DA-4E4AFF25DF00}"/>
    <cellStyle name="Output 4 3 2 2 6" xfId="8298" xr:uid="{ABD93996-F142-4495-97C7-9F9035C0C135}"/>
    <cellStyle name="Output 4 3 2 2 7" xfId="10427" xr:uid="{9EEC68E1-0D85-4B1C-8B17-7B743A89BA49}"/>
    <cellStyle name="Output 4 3 2 2 8" xfId="15450" xr:uid="{0D649799-3A75-484C-AFCD-99C3BBA73CD3}"/>
    <cellStyle name="Output 4 3 2 2 9" xfId="16657" xr:uid="{C4F044D1-E62D-4C89-8F6C-265678BD6AF5}"/>
    <cellStyle name="Output 4 3 2 3" xfId="4018" xr:uid="{00000000-0005-0000-0000-0000C2110000}"/>
    <cellStyle name="Output 4 3 2 3 2" xfId="5640" xr:uid="{00000000-0005-0000-0000-0000C3110000}"/>
    <cellStyle name="Output 4 3 2 3 2 2" xfId="7425" xr:uid="{00000000-0005-0000-0000-0000C3110000}"/>
    <cellStyle name="Output 4 3 2 3 2 3" xfId="11775" xr:uid="{278A2B8D-1A8F-47CE-AAC1-78402E1385FD}"/>
    <cellStyle name="Output 4 3 2 3 2 4" xfId="13179" xr:uid="{8FE960B6-DD73-448D-B6AC-701871BB86E7}"/>
    <cellStyle name="Output 4 3 2 3 2 5" xfId="14147" xr:uid="{AC147A5E-0F52-448B-8303-492F80055593}"/>
    <cellStyle name="Output 4 3 2 3 2 6" xfId="16193" xr:uid="{110C1A3F-2B65-4F13-BD3A-3B9B96DF7D75}"/>
    <cellStyle name="Output 4 3 2 3 2 7" xfId="17722" xr:uid="{AF96F6EB-7C9B-426D-928F-617E9DD1ADA5}"/>
    <cellStyle name="Output 4 3 2 3 2 8" xfId="19030" xr:uid="{C55752F1-EA37-4576-969B-A35494773DBB}"/>
    <cellStyle name="Output 4 3 2 3 2 9" xfId="19398" xr:uid="{1CC0C72F-4AF7-4D49-BACC-86D4E5A38E33}"/>
    <cellStyle name="Output 4 3 2 3 3" xfId="6530" xr:uid="{00000000-0005-0000-0000-0000C2110000}"/>
    <cellStyle name="Output 4 3 2 3 4" xfId="11035" xr:uid="{EB76E42D-0E77-4255-A34D-C09730D61A49}"/>
    <cellStyle name="Output 4 3 2 3 5" xfId="14464" xr:uid="{D52C5EFA-7763-42DA-ABA6-DCE69C02DD29}"/>
    <cellStyle name="Output 4 3 2 3 6" xfId="12320" xr:uid="{08F5D412-F2F8-4529-BC4E-8A88CA0B4519}"/>
    <cellStyle name="Output 4 3 2 3 7" xfId="10814" xr:uid="{379014C6-D42C-429D-9C74-123B51E09597}"/>
    <cellStyle name="Output 4 3 2 3 8" xfId="14090" xr:uid="{3FB171CF-9909-4546-AC8A-E5FA80F1FF98}"/>
    <cellStyle name="Output 4 3 2 3 9" xfId="7880" xr:uid="{C28C6827-CB05-46C6-8C26-3914F969FFDD}"/>
    <cellStyle name="Output 4 3 2 4" xfId="5176" xr:uid="{00000000-0005-0000-0000-0000C4110000}"/>
    <cellStyle name="Output 4 3 2 4 2" xfId="6961" xr:uid="{00000000-0005-0000-0000-0000C4110000}"/>
    <cellStyle name="Output 4 3 2 4 3" xfId="11311" xr:uid="{A8E8259E-51E4-4624-B15C-909F06E2429A}"/>
    <cellStyle name="Output 4 3 2 4 4" xfId="12715" xr:uid="{30FAD7D6-0FA4-424A-8476-ADBEFEF99EC5}"/>
    <cellStyle name="Output 4 3 2 4 5" xfId="12322" xr:uid="{0260E5EB-7053-4970-8C45-023B15C60021}"/>
    <cellStyle name="Output 4 3 2 4 6" xfId="15729" xr:uid="{352F0E89-8CAE-4FBD-8CFC-0C0192F03CC3}"/>
    <cellStyle name="Output 4 3 2 4 7" xfId="17258" xr:uid="{DBF79C6A-96A1-4F1D-BDB6-D2744C265DFF}"/>
    <cellStyle name="Output 4 3 2 4 8" xfId="18566" xr:uid="{B785632C-4084-4D8B-B67C-CCCC82200C3D}"/>
    <cellStyle name="Output 4 3 2 4 9" xfId="19507" xr:uid="{237279DE-6BF8-4297-BF67-68EAB5DF5A31}"/>
    <cellStyle name="Output 4 3 2 5" xfId="6069" xr:uid="{00000000-0005-0000-0000-0000BD110000}"/>
    <cellStyle name="Output 4 3 2 6" xfId="7957" xr:uid="{34C2A629-AC9F-4850-93C9-FCA265FB3BB8}"/>
    <cellStyle name="Output 4 3 2 7" xfId="10585" xr:uid="{60FC99C4-2224-4C4D-84E9-3E0F34DC5039}"/>
    <cellStyle name="Output 4 3 2 8" xfId="14222" xr:uid="{4F1BD411-BB51-4B1A-9ECB-161866F1B715}"/>
    <cellStyle name="Output 4 3 2 9" xfId="15377" xr:uid="{CF756E0E-4E8D-40D1-8D3C-2933C8B10F20}"/>
    <cellStyle name="Output 4 3 3" xfId="3713" xr:uid="{00000000-0005-0000-0000-0000C5110000}"/>
    <cellStyle name="Output 4 3 3 10" xfId="19873" xr:uid="{48F8531F-20ED-40CF-86EB-FA4F3CD5AC7A}"/>
    <cellStyle name="Output 4 3 3 2" xfId="4306" xr:uid="{00000000-0005-0000-0000-0000C6110000}"/>
    <cellStyle name="Output 4 3 3 2 2" xfId="5863" xr:uid="{00000000-0005-0000-0000-0000C7110000}"/>
    <cellStyle name="Output 4 3 3 2 2 2" xfId="7648" xr:uid="{00000000-0005-0000-0000-0000C7110000}"/>
    <cellStyle name="Output 4 3 3 2 2 3" xfId="11998" xr:uid="{86764C4D-F151-4576-BB86-61323CAB23AA}"/>
    <cellStyle name="Output 4 3 3 2 2 4" xfId="13402" xr:uid="{FFCFC301-5179-4844-96A9-FDE665FB3D3F}"/>
    <cellStyle name="Output 4 3 3 2 2 5" xfId="12074" xr:uid="{2D89776E-E5C8-4EB5-A49B-D7C8827EED1E}"/>
    <cellStyle name="Output 4 3 3 2 2 6" xfId="16416" xr:uid="{31C06185-E495-41DA-BC2A-C49D92AD3E80}"/>
    <cellStyle name="Output 4 3 3 2 2 7" xfId="17945" xr:uid="{D67C8B29-4C34-4633-A26F-CB0796471B92}"/>
    <cellStyle name="Output 4 3 3 2 2 8" xfId="19253" xr:uid="{0E2EEE32-E47F-4700-A5CB-C7029B2E3A21}"/>
    <cellStyle name="Output 4 3 3 2 2 9" xfId="19771" xr:uid="{06E789E1-A37D-4D68-B576-8C060F0343C0}"/>
    <cellStyle name="Output 4 3 3 2 3" xfId="6751" xr:uid="{00000000-0005-0000-0000-0000C6110000}"/>
    <cellStyle name="Output 4 3 3 2 4" xfId="12039" xr:uid="{76E9A9AD-E502-461F-BF23-D72A98484FA2}"/>
    <cellStyle name="Output 4 3 3 2 5" xfId="12069" xr:uid="{C315CA9E-F230-4800-90F4-A4329556968F}"/>
    <cellStyle name="Output 4 3 3 2 6" xfId="15089" xr:uid="{1E173BD3-033D-4333-98E4-FEDF428F191E}"/>
    <cellStyle name="Output 4 3 3 2 7" xfId="16626" xr:uid="{D061D135-B014-4ADC-A2E7-1EA7B675AA63}"/>
    <cellStyle name="Output 4 3 3 2 8" xfId="18145" xr:uid="{93C6CF16-3814-4643-88A0-AFBA23372E21}"/>
    <cellStyle name="Output 4 3 3 2 9" xfId="10930" xr:uid="{62DC6198-425F-4EB5-949B-DAD2A55EB6B2}"/>
    <cellStyle name="Output 4 3 3 3" xfId="5398" xr:uid="{00000000-0005-0000-0000-0000C8110000}"/>
    <cellStyle name="Output 4 3 3 3 2" xfId="7183" xr:uid="{00000000-0005-0000-0000-0000C8110000}"/>
    <cellStyle name="Output 4 3 3 3 3" xfId="11533" xr:uid="{2A7FDF5F-EF75-42C3-9450-18FA8B54DCBD}"/>
    <cellStyle name="Output 4 3 3 3 4" xfId="12937" xr:uid="{50CE0D8D-FEF0-49AE-A5B2-8A6963CC40D2}"/>
    <cellStyle name="Output 4 3 3 3 5" xfId="14819" xr:uid="{67702CED-2A07-4FE3-A601-294CF4E563C5}"/>
    <cellStyle name="Output 4 3 3 3 6" xfId="15951" xr:uid="{8DF3E8D8-1EDC-4FDF-9A08-3D4D53FCE52F}"/>
    <cellStyle name="Output 4 3 3 3 7" xfId="17480" xr:uid="{A5410D01-FDFB-4D28-81BB-628BD07D17D3}"/>
    <cellStyle name="Output 4 3 3 3 8" xfId="18788" xr:uid="{796F3F89-0A0F-4CA7-8AE7-87EF4DA6116C}"/>
    <cellStyle name="Output 4 3 3 3 9" xfId="14185" xr:uid="{FDF11AAF-7AF9-47A4-930B-EF51BD9DD0B2}"/>
    <cellStyle name="Output 4 3 3 4" xfId="6290" xr:uid="{00000000-0005-0000-0000-0000C5110000}"/>
    <cellStyle name="Output 4 3 3 5" xfId="10851" xr:uid="{BDB6DA62-6008-47BE-8BE5-7899D35497D6}"/>
    <cellStyle name="Output 4 3 3 6" xfId="8204" xr:uid="{C5E4C106-9CCC-480A-BAC6-CB07C76626C9}"/>
    <cellStyle name="Output 4 3 3 7" xfId="13695" xr:uid="{A71EDE8B-8025-49D5-ABD5-0D5581BF29C2}"/>
    <cellStyle name="Output 4 3 3 8" xfId="8531" xr:uid="{1F05A056-2DF4-476D-A0AB-4F088ACC48D4}"/>
    <cellStyle name="Output 4 3 3 9" xfId="16799" xr:uid="{99B933B4-8603-4358-AA7B-FC32C06DEB7F}"/>
    <cellStyle name="Output 4 3 4" xfId="3926" xr:uid="{00000000-0005-0000-0000-0000C9110000}"/>
    <cellStyle name="Output 4 3 4 2" xfId="5562" xr:uid="{00000000-0005-0000-0000-0000CA110000}"/>
    <cellStyle name="Output 4 3 4 2 2" xfId="7347" xr:uid="{00000000-0005-0000-0000-0000CA110000}"/>
    <cellStyle name="Output 4 3 4 2 3" xfId="11697" xr:uid="{E5275124-0104-4E12-B73D-8A8FC612F0D9}"/>
    <cellStyle name="Output 4 3 4 2 4" xfId="13101" xr:uid="{48856810-DFAB-410F-9B12-B7D6FF00C6AA}"/>
    <cellStyle name="Output 4 3 4 2 5" xfId="12025" xr:uid="{39F5EA66-4151-451E-B7A0-09391D1A3EA2}"/>
    <cellStyle name="Output 4 3 4 2 6" xfId="16115" xr:uid="{19FA7172-7ADA-468A-858D-E4C0E5F14AC2}"/>
    <cellStyle name="Output 4 3 4 2 7" xfId="17644" xr:uid="{B419AAFB-4D2D-47E2-B593-A22911686815}"/>
    <cellStyle name="Output 4 3 4 2 8" xfId="18952" xr:uid="{AE06A5B8-7345-4C6A-9B48-B3F26E79C39D}"/>
    <cellStyle name="Output 4 3 4 2 9" xfId="10322" xr:uid="{CA0B0EBC-67BA-4437-A241-E088A7F2BEBF}"/>
    <cellStyle name="Output 4 3 4 3" xfId="6454" xr:uid="{00000000-0005-0000-0000-0000C9110000}"/>
    <cellStyle name="Output 4 3 4 4" xfId="11077" xr:uid="{85095731-119F-4897-BBFA-7E7280236BC1}"/>
    <cellStyle name="Output 4 3 4 5" xfId="7755" xr:uid="{557D9195-A59B-49BB-A8F9-94A8F1B403F0}"/>
    <cellStyle name="Output 4 3 4 6" xfId="12282" xr:uid="{61D34EF4-EE16-4816-818E-6217E59199DB}"/>
    <cellStyle name="Output 4 3 4 7" xfId="14786" xr:uid="{CA0DB81B-BF22-4DC5-9F71-10AC2566B830}"/>
    <cellStyle name="Output 4 3 4 8" xfId="11095" xr:uid="{91F58247-07BA-43CF-9A11-CB73C17E94C3}"/>
    <cellStyle name="Output 4 3 4 9" xfId="14319" xr:uid="{BA95B786-2886-425F-9195-2B3437B7EF16}"/>
    <cellStyle name="Output 4 3 5" xfId="5100" xr:uid="{00000000-0005-0000-0000-0000CB110000}"/>
    <cellStyle name="Output 4 3 5 2" xfId="6885" xr:uid="{00000000-0005-0000-0000-0000CB110000}"/>
    <cellStyle name="Output 4 3 5 3" xfId="11235" xr:uid="{71F1B3B7-AD90-4B36-A315-46CDC5EA6D65}"/>
    <cellStyle name="Output 4 3 5 4" xfId="12639" xr:uid="{6E756D4F-E6C9-459C-AE63-383CF3C220B4}"/>
    <cellStyle name="Output 4 3 5 5" xfId="9472" xr:uid="{95D75BAE-C2F3-4224-8DD0-791BF554D1A9}"/>
    <cellStyle name="Output 4 3 5 6" xfId="15653" xr:uid="{E759F9C2-73F1-4C78-9F2C-F18A6C166C22}"/>
    <cellStyle name="Output 4 3 5 7" xfId="17182" xr:uid="{F50FBC5C-8E46-445B-B938-858FE7EEEB3E}"/>
    <cellStyle name="Output 4 3 5 8" xfId="18490" xr:uid="{945DCEF9-33EF-444C-A9E7-43A48EE73F12}"/>
    <cellStyle name="Output 4 3 5 9" xfId="13478" xr:uid="{708B2B71-B69F-4DB4-BA7B-CACC0F13FF51}"/>
    <cellStyle name="Output 4 3 6" xfId="5993" xr:uid="{00000000-0005-0000-0000-0000BC110000}"/>
    <cellStyle name="Output 4 3 7" xfId="8042" xr:uid="{2FB326EC-4A50-4B74-B3B6-1CD0CD666063}"/>
    <cellStyle name="Output 4 3 8" xfId="12328" xr:uid="{8598D115-DF7F-4945-8DC5-AE582FC40E34}"/>
    <cellStyle name="Output 4 3 9" xfId="9008" xr:uid="{BDD1564F-9605-4E8F-A3D1-487AD7DB2004}"/>
    <cellStyle name="Output 4 4" xfId="3411" xr:uid="{00000000-0005-0000-0000-0000CC110000}"/>
    <cellStyle name="Output 4 4 10" xfId="16640" xr:uid="{C259C9F4-CAAD-4717-9203-A86E3CC23957}"/>
    <cellStyle name="Output 4 4 11" xfId="9424" xr:uid="{97307811-9114-4AFB-820A-BA179B4DA911}"/>
    <cellStyle name="Output 4 4 2" xfId="3715" xr:uid="{00000000-0005-0000-0000-0000CD110000}"/>
    <cellStyle name="Output 4 4 2 10" xfId="20016" xr:uid="{ECAFD57C-DFB9-4537-B64C-D8C75FE175C9}"/>
    <cellStyle name="Output 4 4 2 2" xfId="4308" xr:uid="{00000000-0005-0000-0000-0000CE110000}"/>
    <cellStyle name="Output 4 4 2 2 2" xfId="5865" xr:uid="{00000000-0005-0000-0000-0000CF110000}"/>
    <cellStyle name="Output 4 4 2 2 2 2" xfId="7650" xr:uid="{00000000-0005-0000-0000-0000CF110000}"/>
    <cellStyle name="Output 4 4 2 2 2 3" xfId="12000" xr:uid="{03A4BEDB-0E6E-4037-99C1-191B3EE68673}"/>
    <cellStyle name="Output 4 4 2 2 2 4" xfId="13404" xr:uid="{3BD99AA0-935E-4FB3-B192-39F894F44A4A}"/>
    <cellStyle name="Output 4 4 2 2 2 5" xfId="14740" xr:uid="{4DC7C32F-62EC-4B6B-A020-B802F1E24AA8}"/>
    <cellStyle name="Output 4 4 2 2 2 6" xfId="16418" xr:uid="{4F040DEC-032D-4E87-A422-F9B081D135D4}"/>
    <cellStyle name="Output 4 4 2 2 2 7" xfId="17947" xr:uid="{88F67E3E-9067-426F-AC65-21D17CBD9406}"/>
    <cellStyle name="Output 4 4 2 2 2 8" xfId="19255" xr:uid="{59159C34-F42C-454D-AC8E-91B1B57195AB}"/>
    <cellStyle name="Output 4 4 2 2 2 9" xfId="18248" xr:uid="{2CE9C162-7698-4070-AEB4-AF6C04D96855}"/>
    <cellStyle name="Output 4 4 2 2 3" xfId="6753" xr:uid="{00000000-0005-0000-0000-0000CE110000}"/>
    <cellStyle name="Output 4 4 2 2 4" xfId="12041" xr:uid="{C74B31D7-47C7-4B04-9A0B-10B619F56785}"/>
    <cellStyle name="Output 4 4 2 2 5" xfId="13445" xr:uid="{49F36983-2985-4273-96E8-91DCDBACB404}"/>
    <cellStyle name="Output 4 4 2 2 6" xfId="15091" xr:uid="{E8B63E63-D89B-4556-B716-B33E25FD7BBA}"/>
    <cellStyle name="Output 4 4 2 2 7" xfId="16628" xr:uid="{704054EB-D0FA-4DE1-B76F-30A42FEAC7E2}"/>
    <cellStyle name="Output 4 4 2 2 8" xfId="18147" xr:uid="{14BE5DAC-69B3-4044-942E-E1EEC73F9E26}"/>
    <cellStyle name="Output 4 4 2 2 9" xfId="13810" xr:uid="{B8FB454C-AEA8-485C-B5E7-F848782440D9}"/>
    <cellStyle name="Output 4 4 2 3" xfId="5400" xr:uid="{00000000-0005-0000-0000-0000D0110000}"/>
    <cellStyle name="Output 4 4 2 3 2" xfId="7185" xr:uid="{00000000-0005-0000-0000-0000D0110000}"/>
    <cellStyle name="Output 4 4 2 3 3" xfId="11535" xr:uid="{31037323-C3AB-4FED-B1F4-B8B1AEC618E7}"/>
    <cellStyle name="Output 4 4 2 3 4" xfId="12939" xr:uid="{B11351EC-1965-4735-AF69-C0F4862E0DCA}"/>
    <cellStyle name="Output 4 4 2 3 5" xfId="8420" xr:uid="{2645BA43-842C-4209-B573-9C42647E0B5A}"/>
    <cellStyle name="Output 4 4 2 3 6" xfId="15953" xr:uid="{80D35BC6-5514-4E10-8855-9E51A2F076C5}"/>
    <cellStyle name="Output 4 4 2 3 7" xfId="17482" xr:uid="{1E1AFF22-29CD-4039-9BA2-CFAF41542C99}"/>
    <cellStyle name="Output 4 4 2 3 8" xfId="18790" xr:uid="{446D347E-5623-4502-8AFD-D8FF80DD60C0}"/>
    <cellStyle name="Output 4 4 2 3 9" xfId="19309" xr:uid="{57BC3D48-3C89-4A98-89DB-4FDE0253CD52}"/>
    <cellStyle name="Output 4 4 2 4" xfId="6292" xr:uid="{00000000-0005-0000-0000-0000CD110000}"/>
    <cellStyle name="Output 4 4 2 5" xfId="10227" xr:uid="{FA05C9A2-09DD-4C12-8597-32526F66995E}"/>
    <cellStyle name="Output 4 4 2 6" xfId="8349" xr:uid="{73E66B62-FA17-4DF7-9A61-324B2AFFFA49}"/>
    <cellStyle name="Output 4 4 2 7" xfId="13817" xr:uid="{5BA7EE6A-29EC-446C-BB0B-BCCE43A982C4}"/>
    <cellStyle name="Output 4 4 2 8" xfId="15305" xr:uid="{016D3D03-2E36-4F6C-864F-F57AE12AAA43}"/>
    <cellStyle name="Output 4 4 2 9" xfId="17018" xr:uid="{B998EB49-170C-46B4-A2A3-2DF4E67C3800}"/>
    <cellStyle name="Output 4 4 3" xfId="4016" xr:uid="{00000000-0005-0000-0000-0000D1110000}"/>
    <cellStyle name="Output 4 4 3 2" xfId="5638" xr:uid="{00000000-0005-0000-0000-0000D2110000}"/>
    <cellStyle name="Output 4 4 3 2 2" xfId="7423" xr:uid="{00000000-0005-0000-0000-0000D2110000}"/>
    <cellStyle name="Output 4 4 3 2 3" xfId="11773" xr:uid="{A4EFEC4C-6462-436D-A04D-18C04298809A}"/>
    <cellStyle name="Output 4 4 3 2 4" xfId="13177" xr:uid="{A8500476-694E-4118-9833-633F6B557D06}"/>
    <cellStyle name="Output 4 4 3 2 5" xfId="14874" xr:uid="{5238DF22-5F5E-4EC9-BC85-4F0581066C72}"/>
    <cellStyle name="Output 4 4 3 2 6" xfId="16191" xr:uid="{805BB8A5-11EC-46E2-8DBD-621CAAEBB2B3}"/>
    <cellStyle name="Output 4 4 3 2 7" xfId="17720" xr:uid="{6105D2EF-0783-4277-921F-94C448368AEC}"/>
    <cellStyle name="Output 4 4 3 2 8" xfId="19028" xr:uid="{7DA26E82-969B-48FA-9172-16A08B9F3D60}"/>
    <cellStyle name="Output 4 4 3 2 9" xfId="16968" xr:uid="{4600D035-B159-4678-AC9B-17D5BA2725E2}"/>
    <cellStyle name="Output 4 4 3 3" xfId="6528" xr:uid="{00000000-0005-0000-0000-0000D1110000}"/>
    <cellStyle name="Output 4 4 3 4" xfId="10717" xr:uid="{B1E5B8C7-E2CA-498B-991D-9EBB8CFF7727}"/>
    <cellStyle name="Output 4 4 3 5" xfId="14188" xr:uid="{273BFFC1-D6FD-46FC-B246-2992778D3303}"/>
    <cellStyle name="Output 4 4 3 6" xfId="13948" xr:uid="{1A7E66A1-8082-4632-AC87-E65D0A69BE27}"/>
    <cellStyle name="Output 4 4 3 7" xfId="13922" xr:uid="{62E26D72-B4E4-4E00-A3EB-155E70103909}"/>
    <cellStyle name="Output 4 4 3 8" xfId="12222" xr:uid="{50676982-0A82-4297-A34E-A7D2D82768D0}"/>
    <cellStyle name="Output 4 4 3 9" xfId="19974" xr:uid="{584CE978-9C45-431B-AF60-EA919A1A0CAC}"/>
    <cellStyle name="Output 4 4 4" xfId="5174" xr:uid="{00000000-0005-0000-0000-0000D3110000}"/>
    <cellStyle name="Output 4 4 4 2" xfId="6959" xr:uid="{00000000-0005-0000-0000-0000D3110000}"/>
    <cellStyle name="Output 4 4 4 3" xfId="11309" xr:uid="{D3176B59-6987-4444-A036-81578FBCA936}"/>
    <cellStyle name="Output 4 4 4 4" xfId="12713" xr:uid="{219870D9-3B77-4DDF-9B5A-E190587C8FDB}"/>
    <cellStyle name="Output 4 4 4 5" xfId="13734" xr:uid="{87E9B532-2C54-4E79-B00C-AEB2228B9FFC}"/>
    <cellStyle name="Output 4 4 4 6" xfId="15727" xr:uid="{3CB43632-0058-440D-B4B7-C5EDF3735CF3}"/>
    <cellStyle name="Output 4 4 4 7" xfId="17256" xr:uid="{DF76575B-8411-44A7-B5DB-ED08B1DE1004}"/>
    <cellStyle name="Output 4 4 4 8" xfId="18564" xr:uid="{A2FD4D10-F802-4934-8BB5-4EE23381B160}"/>
    <cellStyle name="Output 4 4 4 9" xfId="19466" xr:uid="{73E1952A-FBAA-4B8B-AE55-6A02E2D85D3A}"/>
    <cellStyle name="Output 4 4 5" xfId="6067" xr:uid="{00000000-0005-0000-0000-0000CC110000}"/>
    <cellStyle name="Output 4 4 6" xfId="7959" xr:uid="{F8DCB025-FDDC-4784-B50F-7F649EC8AB48}"/>
    <cellStyle name="Output 4 4 7" xfId="8316" xr:uid="{379DCEDE-D5FF-4B59-BD27-CFAF60D06CA6}"/>
    <cellStyle name="Output 4 4 8" xfId="13886" xr:uid="{59F5F1EE-45F1-4F84-AA9E-6168489F4957}"/>
    <cellStyle name="Output 4 4 9" xfId="15146" xr:uid="{DA09D70A-AB63-4ACF-AF8B-66E96D5DD385}"/>
    <cellStyle name="Output 4 5" xfId="3710" xr:uid="{00000000-0005-0000-0000-0000D4110000}"/>
    <cellStyle name="Output 4 5 10" xfId="19285" xr:uid="{ABF45AAB-5D6C-478C-B54B-1015942E3812}"/>
    <cellStyle name="Output 4 5 2" xfId="4303" xr:uid="{00000000-0005-0000-0000-0000D5110000}"/>
    <cellStyle name="Output 4 5 2 2" xfId="5860" xr:uid="{00000000-0005-0000-0000-0000D6110000}"/>
    <cellStyle name="Output 4 5 2 2 2" xfId="7645" xr:uid="{00000000-0005-0000-0000-0000D6110000}"/>
    <cellStyle name="Output 4 5 2 2 3" xfId="11995" xr:uid="{B636FE93-7EF1-4BD1-BE99-B6F663ABE222}"/>
    <cellStyle name="Output 4 5 2 2 4" xfId="13399" xr:uid="{A3627736-CCD3-4E1B-866D-45CFB169BC63}"/>
    <cellStyle name="Output 4 5 2 2 5" xfId="8171" xr:uid="{BB199E6F-623A-4444-B125-CD9474961153}"/>
    <cellStyle name="Output 4 5 2 2 6" xfId="16413" xr:uid="{643356CF-C126-4439-B7E1-BC2D31E5EE4E}"/>
    <cellStyle name="Output 4 5 2 2 7" xfId="17942" xr:uid="{ECE310F7-6B04-4489-879D-1669BED7FDDF}"/>
    <cellStyle name="Output 4 5 2 2 8" xfId="19250" xr:uid="{206B157E-124F-420D-8CA7-A7CA81E1A1C5}"/>
    <cellStyle name="Output 4 5 2 2 9" xfId="12502" xr:uid="{E2B510DE-3F4D-40E1-B417-EB6A668A601A}"/>
    <cellStyle name="Output 4 5 2 3" xfId="6748" xr:uid="{00000000-0005-0000-0000-0000D5110000}"/>
    <cellStyle name="Output 4 5 2 4" xfId="12036" xr:uid="{E6143130-84AB-4B3F-AE25-BD834C9A8748}"/>
    <cellStyle name="Output 4 5 2 5" xfId="10422" xr:uid="{F7DD7E53-2A5F-440A-8235-4E6A04EC6C6F}"/>
    <cellStyle name="Output 4 5 2 6" xfId="15086" xr:uid="{123EF7D0-D5FA-46E1-9A89-B914A4288C7D}"/>
    <cellStyle name="Output 4 5 2 7" xfId="16623" xr:uid="{71AF0396-580E-4F4B-B5EF-52739BBA84E6}"/>
    <cellStyle name="Output 4 5 2 8" xfId="18142" xr:uid="{5A97E2BF-F486-4A4C-9AD0-9FD5E6363E3F}"/>
    <cellStyle name="Output 4 5 2 9" xfId="15492" xr:uid="{A2D85688-85A5-482F-8BA4-C7311E5EDA82}"/>
    <cellStyle name="Output 4 5 3" xfId="5395" xr:uid="{00000000-0005-0000-0000-0000D7110000}"/>
    <cellStyle name="Output 4 5 3 2" xfId="7180" xr:uid="{00000000-0005-0000-0000-0000D7110000}"/>
    <cellStyle name="Output 4 5 3 3" xfId="11530" xr:uid="{4448E012-1BA1-4515-A3C2-C5E5162422A3}"/>
    <cellStyle name="Output 4 5 3 4" xfId="12934" xr:uid="{F0EAB0CF-3E93-404D-8426-74F651192AA8}"/>
    <cellStyle name="Output 4 5 3 5" xfId="9863" xr:uid="{9D39DCC7-A26E-48A0-8BF6-1C2604F53423}"/>
    <cellStyle name="Output 4 5 3 6" xfId="15948" xr:uid="{F2E89C24-A9A9-423D-8DEE-24E5BFDDEBBD}"/>
    <cellStyle name="Output 4 5 3 7" xfId="17477" xr:uid="{5414BBB2-1329-4CEE-8D34-7DEF877F6D82}"/>
    <cellStyle name="Output 4 5 3 8" xfId="18785" xr:uid="{25D749F0-22F5-4A2B-844D-ABC33101B1F1}"/>
    <cellStyle name="Output 4 5 3 9" xfId="18302" xr:uid="{04AF06EB-EBCC-4586-98F4-89F8139CE137}"/>
    <cellStyle name="Output 4 5 4" xfId="6287" xr:uid="{00000000-0005-0000-0000-0000D4110000}"/>
    <cellStyle name="Output 4 5 5" xfId="10733" xr:uid="{C1F0B743-F4A1-46F1-A9F2-045117358591}"/>
    <cellStyle name="Output 4 5 6" xfId="14621" xr:uid="{6A73275D-D98D-4F0A-B0BD-D1028CCEA183}"/>
    <cellStyle name="Output 4 5 7" xfId="14798" xr:uid="{9612679F-1998-47D4-89EA-DC504444E0A5}"/>
    <cellStyle name="Output 4 5 8" xfId="15477" xr:uid="{A728085D-B46D-47B5-B970-13CAA42B1E2F}"/>
    <cellStyle name="Output 4 5 9" xfId="16504" xr:uid="{70E2F63C-E04B-4472-8068-8DAE88BFEEFE}"/>
    <cellStyle name="Output 4 6" xfId="3924" xr:uid="{00000000-0005-0000-0000-0000D8110000}"/>
    <cellStyle name="Output 4 6 2" xfId="5560" xr:uid="{00000000-0005-0000-0000-0000D9110000}"/>
    <cellStyle name="Output 4 6 2 2" xfId="7345" xr:uid="{00000000-0005-0000-0000-0000D9110000}"/>
    <cellStyle name="Output 4 6 2 3" xfId="11695" xr:uid="{7D0AEB46-69AF-4223-8C6E-562B4F0C008A}"/>
    <cellStyle name="Output 4 6 2 4" xfId="13099" xr:uid="{DE6C3590-8BBA-4F82-9517-A23E530F58BE}"/>
    <cellStyle name="Output 4 6 2 5" xfId="12303" xr:uid="{825B6941-3AE9-4872-994D-56BAA8C700A3}"/>
    <cellStyle name="Output 4 6 2 6" xfId="16113" xr:uid="{BE0436CD-B9C7-49C8-BF1D-406CEFA1EAF6}"/>
    <cellStyle name="Output 4 6 2 7" xfId="17642" xr:uid="{650BA282-2A0F-4BCF-98A0-AE4A04DB50B9}"/>
    <cellStyle name="Output 4 6 2 8" xfId="18950" xr:uid="{8DA27C6C-0F0B-4AC0-968B-CC5F4D801317}"/>
    <cellStyle name="Output 4 6 2 9" xfId="19638" xr:uid="{DD741F25-4329-4129-8EF3-A0E29B56A61A}"/>
    <cellStyle name="Output 4 6 3" xfId="6452" xr:uid="{00000000-0005-0000-0000-0000D8110000}"/>
    <cellStyle name="Output 4 6 4" xfId="10760" xr:uid="{3EC01912-6579-4A86-B1CD-038923731971}"/>
    <cellStyle name="Output 4 6 5" xfId="10551" xr:uid="{B0D7B10E-EF0E-45DE-83F3-C5DAC6FDC310}"/>
    <cellStyle name="Output 4 6 6" xfId="9250" xr:uid="{F7705424-CF20-4F6C-AA2A-FA42E3498A4D}"/>
    <cellStyle name="Output 4 6 7" xfId="12428" xr:uid="{43897261-37A4-40CA-9087-E13F1CB60D90}"/>
    <cellStyle name="Output 4 6 8" xfId="13571" xr:uid="{15899255-7DB1-4EAC-A2AC-F720753C8730}"/>
    <cellStyle name="Output 4 6 9" xfId="19792" xr:uid="{724ABE9B-4A15-400C-82D0-5B4CB0CCB445}"/>
    <cellStyle name="Output 4 7" xfId="5098" xr:uid="{00000000-0005-0000-0000-0000DA110000}"/>
    <cellStyle name="Output 4 7 2" xfId="6883" xr:uid="{00000000-0005-0000-0000-0000DA110000}"/>
    <cellStyle name="Output 4 7 3" xfId="11233" xr:uid="{FE21702B-4C5A-46EE-96C1-B9AC64327B5A}"/>
    <cellStyle name="Output 4 7 4" xfId="12637" xr:uid="{A3841CE7-4116-49CC-BBDE-26A860A9D5CD}"/>
    <cellStyle name="Output 4 7 5" xfId="14470" xr:uid="{7921943B-50F6-40D9-9C9A-FA60E6B06E60}"/>
    <cellStyle name="Output 4 7 6" xfId="15651" xr:uid="{5DA9735B-31E5-40CD-8F96-CA6C6F9F848F}"/>
    <cellStyle name="Output 4 7 7" xfId="17180" xr:uid="{52F79B61-25BE-4FE5-98E3-7B621215BE06}"/>
    <cellStyle name="Output 4 7 8" xfId="18488" xr:uid="{00D5F531-0E79-49EB-9038-C7282F1A68CF}"/>
    <cellStyle name="Output 4 7 9" xfId="15296" xr:uid="{9E06D771-6E43-4EA3-8DD9-265CFC012058}"/>
    <cellStyle name="Output 4 8" xfId="5991" xr:uid="{00000000-0005-0000-0000-0000AB110000}"/>
    <cellStyle name="Output 4 9" xfId="8044" xr:uid="{9F524692-5F27-4DCD-B09E-4D8414E4681B}"/>
    <cellStyle name="Output 5" xfId="3324" xr:uid="{00000000-0005-0000-0000-0000DB110000}"/>
    <cellStyle name="Output 5 10" xfId="15468" xr:uid="{A30AB13E-EF07-4349-8176-E92DE06988FD}"/>
    <cellStyle name="Output 5 11" xfId="16933" xr:uid="{A33B35DB-F094-4E21-818E-0476136E113C}"/>
    <cellStyle name="Output 5 12" xfId="20007" xr:uid="{7C92BEC3-10C1-4FBE-8B4C-CAA0EF5A726F}"/>
    <cellStyle name="Output 5 2" xfId="3414" xr:uid="{00000000-0005-0000-0000-0000DC110000}"/>
    <cellStyle name="Output 5 2 10" xfId="16720" xr:uid="{B8E8EE2E-BD62-4E71-AA74-D1C400D77031}"/>
    <cellStyle name="Output 5 2 11" xfId="8898" xr:uid="{4A3A7025-9FB3-4844-99CD-6BAA51F032C8}"/>
    <cellStyle name="Output 5 2 2" xfId="3717" xr:uid="{00000000-0005-0000-0000-0000DD110000}"/>
    <cellStyle name="Output 5 2 2 10" xfId="19424" xr:uid="{9902FB50-53A2-4046-8E10-2BEB7BA49CAC}"/>
    <cellStyle name="Output 5 2 2 2" xfId="4310" xr:uid="{00000000-0005-0000-0000-0000DE110000}"/>
    <cellStyle name="Output 5 2 2 2 2" xfId="5867" xr:uid="{00000000-0005-0000-0000-0000DF110000}"/>
    <cellStyle name="Output 5 2 2 2 2 2" xfId="7652" xr:uid="{00000000-0005-0000-0000-0000DF110000}"/>
    <cellStyle name="Output 5 2 2 2 2 3" xfId="12002" xr:uid="{C2C5C821-E6EE-41C0-80F3-44A49E83E320}"/>
    <cellStyle name="Output 5 2 2 2 2 4" xfId="13406" xr:uid="{BA285366-D3FB-40A7-B500-5E7DC4774BE7}"/>
    <cellStyle name="Output 5 2 2 2 2 5" xfId="7709" xr:uid="{F2FAD064-ADF4-4CF9-AC56-CA16730BFFAD}"/>
    <cellStyle name="Output 5 2 2 2 2 6" xfId="16420" xr:uid="{06AC4530-A4FE-461C-9C7A-F4BED3FC64DD}"/>
    <cellStyle name="Output 5 2 2 2 2 7" xfId="17949" xr:uid="{37B8D807-B7D4-40E4-B1C6-5DC839AA8EF0}"/>
    <cellStyle name="Output 5 2 2 2 2 8" xfId="19257" xr:uid="{EB1D7058-8817-4FFD-9718-D09A8D191C24}"/>
    <cellStyle name="Output 5 2 2 2 2 9" xfId="19364" xr:uid="{F4BE6DE6-7D1F-4ACC-B94D-22CD1FB44153}"/>
    <cellStyle name="Output 5 2 2 2 3" xfId="6755" xr:uid="{00000000-0005-0000-0000-0000DE110000}"/>
    <cellStyle name="Output 5 2 2 2 4" xfId="12043" xr:uid="{395A2220-56BE-4687-9D0C-1899025701D2}"/>
    <cellStyle name="Output 5 2 2 2 5" xfId="9249" xr:uid="{CF263C1E-FFDD-4ED4-B2B3-E9B902A45333}"/>
    <cellStyle name="Output 5 2 2 2 6" xfId="15093" xr:uid="{F3C3F693-5624-451F-B330-455DE48D34A6}"/>
    <cellStyle name="Output 5 2 2 2 7" xfId="16630" xr:uid="{8B86B15B-C388-49DF-9E38-6E4F803BC79B}"/>
    <cellStyle name="Output 5 2 2 2 8" xfId="18149" xr:uid="{80CAF7C6-30BB-4146-9453-B65750A3DA27}"/>
    <cellStyle name="Output 5 2 2 2 9" xfId="19951" xr:uid="{794F7EE3-0913-4DFC-8BC8-2085B4F634D7}"/>
    <cellStyle name="Output 5 2 2 3" xfId="5402" xr:uid="{00000000-0005-0000-0000-0000E0110000}"/>
    <cellStyle name="Output 5 2 2 3 2" xfId="7187" xr:uid="{00000000-0005-0000-0000-0000E0110000}"/>
    <cellStyle name="Output 5 2 2 3 3" xfId="11537" xr:uid="{DB160F58-9E19-4669-8893-BDDD9C170469}"/>
    <cellStyle name="Output 5 2 2 3 4" xfId="12941" xr:uid="{F3B9381A-4ACF-477C-8562-C4CB8108735F}"/>
    <cellStyle name="Output 5 2 2 3 5" xfId="9233" xr:uid="{75D935E1-6FB6-47A9-98F6-98135FB9715D}"/>
    <cellStyle name="Output 5 2 2 3 6" xfId="15955" xr:uid="{C1F714C8-E25F-478B-AE31-B08F0D68349F}"/>
    <cellStyle name="Output 5 2 2 3 7" xfId="17484" xr:uid="{10828E4B-515A-4FD3-8C04-C31B04EB9FEB}"/>
    <cellStyle name="Output 5 2 2 3 8" xfId="18792" xr:uid="{66CD37D7-BFED-41BD-9367-041E19E1C2EF}"/>
    <cellStyle name="Output 5 2 2 3 9" xfId="19382" xr:uid="{1C4CF762-1565-4C2D-B930-FC2196B7C97B}"/>
    <cellStyle name="Output 5 2 2 4" xfId="6294" xr:uid="{00000000-0005-0000-0000-0000DD110000}"/>
    <cellStyle name="Output 5 2 2 5" xfId="10811" xr:uid="{96FAF267-272C-41AF-9652-4710044B3BAF}"/>
    <cellStyle name="Output 5 2 2 6" xfId="9925" xr:uid="{192CCAC6-2716-4749-9206-659E35522292}"/>
    <cellStyle name="Output 5 2 2 7" xfId="14681" xr:uid="{FC4DF7BD-1AC0-435C-B0BA-C47348CD5F0B}"/>
    <cellStyle name="Output 5 2 2 8" xfId="10788" xr:uid="{DE4E29C1-12B8-4EFB-8515-13020E3BB5FF}"/>
    <cellStyle name="Output 5 2 2 9" xfId="16737" xr:uid="{B93ED853-8728-4E6F-B6C2-A850E662FD3E}"/>
    <cellStyle name="Output 5 2 3" xfId="4019" xr:uid="{00000000-0005-0000-0000-0000E1110000}"/>
    <cellStyle name="Output 5 2 3 2" xfId="5641" xr:uid="{00000000-0005-0000-0000-0000E2110000}"/>
    <cellStyle name="Output 5 2 3 2 2" xfId="7426" xr:uid="{00000000-0005-0000-0000-0000E2110000}"/>
    <cellStyle name="Output 5 2 3 2 3" xfId="11776" xr:uid="{7975CB3B-EA35-4987-88A1-B9D714B6AB82}"/>
    <cellStyle name="Output 5 2 3 2 4" xfId="13180" xr:uid="{EDAA084E-EC0F-4FD5-B0E3-ACDEC3050DE6}"/>
    <cellStyle name="Output 5 2 3 2 5" xfId="13796" xr:uid="{7AE26249-6A4A-4863-913C-C564AD36D53B}"/>
    <cellStyle name="Output 5 2 3 2 6" xfId="16194" xr:uid="{7CDB2C11-DE72-44C2-87B9-EA744E962267}"/>
    <cellStyle name="Output 5 2 3 2 7" xfId="17723" xr:uid="{CE67DD98-AED1-4435-A8B4-050D8AF73AEB}"/>
    <cellStyle name="Output 5 2 3 2 8" xfId="19031" xr:uid="{C3337829-B369-4CA4-AFEB-E063F269C15F}"/>
    <cellStyle name="Output 5 2 3 2 9" xfId="19462" xr:uid="{10B2C6EB-A4AE-4C36-A74C-B91B576F240C}"/>
    <cellStyle name="Output 5 2 3 3" xfId="6531" xr:uid="{00000000-0005-0000-0000-0000E1110000}"/>
    <cellStyle name="Output 5 2 3 4" xfId="10835" xr:uid="{9F14F625-F4C5-46A5-BBC8-629BD923F35F}"/>
    <cellStyle name="Output 5 2 3 5" xfId="9067" xr:uid="{04849DE7-0991-4495-A300-9324AF7C187F}"/>
    <cellStyle name="Output 5 2 3 6" xfId="13976" xr:uid="{4BAD6246-646F-469F-BBAC-E5B787A5F455}"/>
    <cellStyle name="Output 5 2 3 7" xfId="8473" xr:uid="{A722D356-FD9F-4F96-B760-599DBDA800FE}"/>
    <cellStyle name="Output 5 2 3 8" xfId="10807" xr:uid="{E0AFD0A3-E846-4743-841D-EE9EAD4D9825}"/>
    <cellStyle name="Output 5 2 3 9" xfId="12274" xr:uid="{3419935A-85BE-4DC5-AE41-546FD80777F0}"/>
    <cellStyle name="Output 5 2 4" xfId="5177" xr:uid="{00000000-0005-0000-0000-0000E3110000}"/>
    <cellStyle name="Output 5 2 4 2" xfId="6962" xr:uid="{00000000-0005-0000-0000-0000E3110000}"/>
    <cellStyle name="Output 5 2 4 3" xfId="11312" xr:uid="{8CADFD03-6378-4424-BA7B-9C077CE4D9BE}"/>
    <cellStyle name="Output 5 2 4 4" xfId="12716" xr:uid="{C033AEED-902D-432D-B3A0-955BDDEF852B}"/>
    <cellStyle name="Output 5 2 4 5" xfId="14531" xr:uid="{E6B3655D-5310-4666-8D27-F97609962426}"/>
    <cellStyle name="Output 5 2 4 6" xfId="15730" xr:uid="{AE5B11CF-35AB-4E1F-9C56-57E97329939D}"/>
    <cellStyle name="Output 5 2 4 7" xfId="17259" xr:uid="{49FF2376-B0A7-4D7C-A8B7-F3ED11AD3065}"/>
    <cellStyle name="Output 5 2 4 8" xfId="18567" xr:uid="{A2DA6B06-63E7-4127-9182-DB4CFE852067}"/>
    <cellStyle name="Output 5 2 4 9" xfId="17030" xr:uid="{7080D7FA-8DF6-4C22-9522-62BACABEA60A}"/>
    <cellStyle name="Output 5 2 5" xfId="6070" xr:uid="{00000000-0005-0000-0000-0000DC110000}"/>
    <cellStyle name="Output 5 2 6" xfId="7956" xr:uid="{A0717C16-B1D4-43DD-8C96-CA2FF13B9BE1}"/>
    <cellStyle name="Output 5 2 7" xfId="9926" xr:uid="{6D456E47-2902-4CA6-BB8F-9A0C40243403}"/>
    <cellStyle name="Output 5 2 8" xfId="14752" xr:uid="{A873A93D-A15D-4B77-90CC-F53CBECADF5D}"/>
    <cellStyle name="Output 5 2 9" xfId="15231" xr:uid="{68DF36EA-2002-44DA-9820-AED8C8889174}"/>
    <cellStyle name="Output 5 3" xfId="3716" xr:uid="{00000000-0005-0000-0000-0000E4110000}"/>
    <cellStyle name="Output 5 3 10" xfId="18346" xr:uid="{2089B81C-B53E-449D-8F25-4C2DA41C7902}"/>
    <cellStyle name="Output 5 3 2" xfId="4309" xr:uid="{00000000-0005-0000-0000-0000E5110000}"/>
    <cellStyle name="Output 5 3 2 2" xfId="5866" xr:uid="{00000000-0005-0000-0000-0000E6110000}"/>
    <cellStyle name="Output 5 3 2 2 2" xfId="7651" xr:uid="{00000000-0005-0000-0000-0000E6110000}"/>
    <cellStyle name="Output 5 3 2 2 3" xfId="12001" xr:uid="{DB8776C7-3110-4469-960B-E42939D7B0A6}"/>
    <cellStyle name="Output 5 3 2 2 4" xfId="13405" xr:uid="{BCAB38FA-9A38-4289-8F44-B1EA96006CA1}"/>
    <cellStyle name="Output 5 3 2 2 5" xfId="10567" xr:uid="{2FE4F415-0F1E-4125-BCBE-BAD91837DE21}"/>
    <cellStyle name="Output 5 3 2 2 6" xfId="16419" xr:uid="{DF1A5087-D65C-4DCC-B615-B7427E52FBAD}"/>
    <cellStyle name="Output 5 3 2 2 7" xfId="17948" xr:uid="{1101515A-A7AE-4193-B9C4-26A0633D4BEE}"/>
    <cellStyle name="Output 5 3 2 2 8" xfId="19256" xr:uid="{9D7AAA83-901C-4A12-A956-6A3B5228AD87}"/>
    <cellStyle name="Output 5 3 2 2 9" xfId="14682" xr:uid="{AC51E711-A57A-47CC-9307-A6423AD4A97C}"/>
    <cellStyle name="Output 5 3 2 3" xfId="6754" xr:uid="{00000000-0005-0000-0000-0000E5110000}"/>
    <cellStyle name="Output 5 3 2 4" xfId="12042" xr:uid="{20ACF1FA-EFD5-407D-BE81-0E0BB1C5B600}"/>
    <cellStyle name="Output 5 3 2 5" xfId="11097" xr:uid="{51DAFFFC-4F0A-4C06-80E5-596D53041F4D}"/>
    <cellStyle name="Output 5 3 2 6" xfId="15092" xr:uid="{029551AE-FC7E-4519-AB1B-B885E5FEFB47}"/>
    <cellStyle name="Output 5 3 2 7" xfId="16629" xr:uid="{21CA4DA2-C73B-41EC-AAC5-3A1268BF0D10}"/>
    <cellStyle name="Output 5 3 2 8" xfId="18148" xr:uid="{10BC5A9B-9881-4922-9C5A-5BB36745BFE0}"/>
    <cellStyle name="Output 5 3 2 9" xfId="19303" xr:uid="{308D55BE-EF0F-4A4A-9728-2727A5458903}"/>
    <cellStyle name="Output 5 3 3" xfId="5401" xr:uid="{00000000-0005-0000-0000-0000E7110000}"/>
    <cellStyle name="Output 5 3 3 2" xfId="7186" xr:uid="{00000000-0005-0000-0000-0000E7110000}"/>
    <cellStyle name="Output 5 3 3 3" xfId="11536" xr:uid="{507D2C98-6260-4AE1-9A58-6552A4B2C369}"/>
    <cellStyle name="Output 5 3 3 4" xfId="12940" xr:uid="{CD17ACCB-C39E-401F-AEE0-67A423E6F95C}"/>
    <cellStyle name="Output 5 3 3 5" xfId="8523" xr:uid="{27040A42-BE73-498A-B6C7-6616BC9074E6}"/>
    <cellStyle name="Output 5 3 3 6" xfId="15954" xr:uid="{0CB32094-CE27-4755-89EA-B7429D3CD362}"/>
    <cellStyle name="Output 5 3 3 7" xfId="17483" xr:uid="{E915A4C3-8027-4DE0-A64D-80016A3B084B}"/>
    <cellStyle name="Output 5 3 3 8" xfId="18791" xr:uid="{45293D6A-CEFB-4712-9753-99D4EE33C12F}"/>
    <cellStyle name="Output 5 3 3 9" xfId="14530" xr:uid="{1DCD2D0E-7762-4F8D-935B-233960CA655D}"/>
    <cellStyle name="Output 5 3 4" xfId="6293" xr:uid="{00000000-0005-0000-0000-0000E4110000}"/>
    <cellStyle name="Output 5 3 5" xfId="11010" xr:uid="{6D7C039C-BE3A-48B6-A5BD-94B0EA3FF635}"/>
    <cellStyle name="Output 5 3 6" xfId="8575" xr:uid="{037F087F-E168-4782-83CA-AEE697BDD87A}"/>
    <cellStyle name="Output 5 3 7" xfId="14445" xr:uid="{A2F163AD-13BD-4595-A890-F345E3D25454}"/>
    <cellStyle name="Output 5 3 8" xfId="15157" xr:uid="{DDD13C96-A21F-4271-9EEB-CD5DEEC94CD8}"/>
    <cellStyle name="Output 5 3 9" xfId="16878" xr:uid="{BF611E79-9B46-4E3C-A4E0-F5AE895400FC}"/>
    <cellStyle name="Output 5 4" xfId="3927" xr:uid="{00000000-0005-0000-0000-0000E8110000}"/>
    <cellStyle name="Output 5 4 2" xfId="5563" xr:uid="{00000000-0005-0000-0000-0000E9110000}"/>
    <cellStyle name="Output 5 4 2 2" xfId="7348" xr:uid="{00000000-0005-0000-0000-0000E9110000}"/>
    <cellStyle name="Output 5 4 2 3" xfId="11698" xr:uid="{5993A737-4856-48EB-9F16-92F1F706F001}"/>
    <cellStyle name="Output 5 4 2 4" xfId="13102" xr:uid="{54E17A43-3B83-4B24-BA56-6A98FC322A7A}"/>
    <cellStyle name="Output 5 4 2 5" xfId="13804" xr:uid="{4447C9FF-1B45-4DC3-B328-3C2B99AD8904}"/>
    <cellStyle name="Output 5 4 2 6" xfId="16116" xr:uid="{4454E074-8E23-47FC-8B78-6FC19174C7BC}"/>
    <cellStyle name="Output 5 4 2 7" xfId="17645" xr:uid="{D580570D-591B-47B6-9F8B-BD41D2E2FA21}"/>
    <cellStyle name="Output 5 4 2 8" xfId="18953" xr:uid="{58EC2A9F-A246-4674-9A27-2EE378C5BD9C}"/>
    <cellStyle name="Output 5 4 2 9" xfId="12149" xr:uid="{7445A4B8-3DAD-4D5F-BD5D-B00E1AB09505}"/>
    <cellStyle name="Output 5 4 3" xfId="6455" xr:uid="{00000000-0005-0000-0000-0000E8110000}"/>
    <cellStyle name="Output 5 4 4" xfId="10877" xr:uid="{655F7702-CA37-4FCF-AB74-62F32D0F98F8}"/>
    <cellStyle name="Output 5 4 5" xfId="8487" xr:uid="{E538A0B0-855E-4805-A261-10F0955543FA}"/>
    <cellStyle name="Output 5 4 6" xfId="13684" xr:uid="{47D393A1-3C68-4EB4-98EA-2C01F0BB8A3C}"/>
    <cellStyle name="Output 5 4 7" xfId="13579" xr:uid="{73E191F1-7584-4524-905A-F3AEAB33D753}"/>
    <cellStyle name="Output 5 4 8" xfId="12475" xr:uid="{B809BB6C-1799-42AC-9050-81D8D65AD665}"/>
    <cellStyle name="Output 5 4 9" xfId="19645" xr:uid="{2825F538-E525-4946-B34F-1E061FAE6220}"/>
    <cellStyle name="Output 5 5" xfId="5101" xr:uid="{00000000-0005-0000-0000-0000EA110000}"/>
    <cellStyle name="Output 5 5 2" xfId="6886" xr:uid="{00000000-0005-0000-0000-0000EA110000}"/>
    <cellStyle name="Output 5 5 3" xfId="11236" xr:uid="{2F26443F-F16D-4628-8695-622E42B2AC21}"/>
    <cellStyle name="Output 5 5 4" xfId="12640" xr:uid="{521C3393-EBD4-4258-9AEC-465EF309C3A8}"/>
    <cellStyle name="Output 5 5 5" xfId="14143" xr:uid="{3966E989-72F0-4BB9-B976-328CA2582D88}"/>
    <cellStyle name="Output 5 5 6" xfId="15654" xr:uid="{5B6F56D9-D348-4084-8424-DAD78EB2C2DF}"/>
    <cellStyle name="Output 5 5 7" xfId="17183" xr:uid="{BCEF2F03-B331-4BF2-87CA-0043B49FB9D1}"/>
    <cellStyle name="Output 5 5 8" xfId="18491" xr:uid="{8844A56A-DF82-41D3-8AA5-CB0B81BE9157}"/>
    <cellStyle name="Output 5 5 9" xfId="13991" xr:uid="{605656B4-F390-41B3-98E6-92B0A48F41E9}"/>
    <cellStyle name="Output 5 6" xfId="5994" xr:uid="{00000000-0005-0000-0000-0000DB110000}"/>
    <cellStyle name="Output 5 7" xfId="9387" xr:uid="{EDB0875C-D870-440C-ADA0-A0B59B69969E}"/>
    <cellStyle name="Output 5 8" xfId="9701" xr:uid="{E3DD5F6D-2A33-455E-B0FE-A90D7DE6DE28}"/>
    <cellStyle name="Output 5 9" xfId="14572" xr:uid="{D9D25453-E4AC-4FDB-AF0A-00AA31E5F79D}"/>
    <cellStyle name="Output 6" xfId="3247" xr:uid="{00000000-0005-0000-0000-0000EB110000}"/>
    <cellStyle name="Output 6 2" xfId="5036" xr:uid="{00000000-0005-0000-0000-0000EC110000}"/>
    <cellStyle name="Output 6 2 2" xfId="6821" xr:uid="{00000000-0005-0000-0000-0000EC110000}"/>
    <cellStyle name="Output 6 2 3" xfId="11171" xr:uid="{6AC5E167-8D7D-43D6-A04D-567F27F1BA38}"/>
    <cellStyle name="Output 6 2 4" xfId="12575" xr:uid="{7C2FB543-DB61-402C-A90F-C2B5747B42FF}"/>
    <cellStyle name="Output 6 2 5" xfId="9256" xr:uid="{289975B1-DCD8-488F-B39A-2E44315A46B0}"/>
    <cellStyle name="Output 6 2 6" xfId="15589" xr:uid="{5D46D1B0-0F6B-4BC9-9236-176811123C31}"/>
    <cellStyle name="Output 6 2 7" xfId="17118" xr:uid="{7B2CC6F4-62EF-4B6C-A1C9-DB0C5806D9BD}"/>
    <cellStyle name="Output 6 2 8" xfId="18426" xr:uid="{EB2E5C83-4C61-4139-9EBC-8AEF908F31BB}"/>
    <cellStyle name="Output 6 2 9" xfId="19719" xr:uid="{E365B1B1-43F9-4037-B0DD-853E101CDF24}"/>
    <cellStyle name="Output 6 3" xfId="5929" xr:uid="{00000000-0005-0000-0000-0000EB110000}"/>
    <cellStyle name="Output 6 4" xfId="8100" xr:uid="{E6383CAA-1AF9-4F45-9FB2-F5F1D2B4C600}"/>
    <cellStyle name="Output 6 5" xfId="14537" xr:uid="{D87EBEAC-BE8F-4561-9C12-0AD087499469}"/>
    <cellStyle name="Output 6 6" xfId="10752" xr:uid="{99581622-AFAE-4502-A29D-CEC799427180}"/>
    <cellStyle name="Output 6 7" xfId="8231" xr:uid="{75B2BE1C-292E-4492-A287-81CF76A9D4DB}"/>
    <cellStyle name="Output 6 8" xfId="10590" xr:uid="{EC0A8EA6-62B9-4161-A36B-A912598E5CF1}"/>
    <cellStyle name="Output 6 9" xfId="16442" xr:uid="{A90FC7AE-F1D0-4FCF-89C6-A1DB926A17B4}"/>
    <cellStyle name="Percent" xfId="2" builtinId="5"/>
    <cellStyle name="Percent [2]" xfId="220" xr:uid="{00000000-0005-0000-0000-0000C6030000}"/>
    <cellStyle name="Percent [2] 2" xfId="400" xr:uid="{00000000-0005-0000-0000-0000C7030000}"/>
    <cellStyle name="Percent 10" xfId="221" xr:uid="{00000000-0005-0000-0000-0000C8030000}"/>
    <cellStyle name="Percent 10 2" xfId="401" xr:uid="{00000000-0005-0000-0000-0000C9030000}"/>
    <cellStyle name="Percent 10 2 2" xfId="2994" xr:uid="{00000000-0005-0000-0000-0000F1110000}"/>
    <cellStyle name="Percent 10 2 3" xfId="2995" xr:uid="{00000000-0005-0000-0000-0000F2110000}"/>
    <cellStyle name="Percent 10 2 3 2" xfId="2996" xr:uid="{00000000-0005-0000-0000-0000F3110000}"/>
    <cellStyle name="Percent 100" xfId="616" xr:uid="{00000000-0005-0000-0000-0000CA030000}"/>
    <cellStyle name="Percent 101" xfId="587" xr:uid="{00000000-0005-0000-0000-0000CB030000}"/>
    <cellStyle name="Percent 102" xfId="614" xr:uid="{00000000-0005-0000-0000-0000CC030000}"/>
    <cellStyle name="Percent 103" xfId="586" xr:uid="{00000000-0005-0000-0000-0000CD030000}"/>
    <cellStyle name="Percent 104" xfId="615" xr:uid="{00000000-0005-0000-0000-0000CE030000}"/>
    <cellStyle name="Percent 105" xfId="585" xr:uid="{00000000-0005-0000-0000-0000CF030000}"/>
    <cellStyle name="Percent 106" xfId="617" xr:uid="{00000000-0005-0000-0000-0000D0030000}"/>
    <cellStyle name="Percent 107" xfId="584" xr:uid="{00000000-0005-0000-0000-0000D1030000}"/>
    <cellStyle name="Percent 108" xfId="618" xr:uid="{00000000-0005-0000-0000-0000D2030000}"/>
    <cellStyle name="Percent 109" xfId="575" xr:uid="{00000000-0005-0000-0000-0000D3030000}"/>
    <cellStyle name="Percent 11" xfId="222" xr:uid="{00000000-0005-0000-0000-0000D4030000}"/>
    <cellStyle name="Percent 11 2" xfId="402" xr:uid="{00000000-0005-0000-0000-0000D5030000}"/>
    <cellStyle name="Percent 11 3" xfId="2997" xr:uid="{00000000-0005-0000-0000-0000F6110000}"/>
    <cellStyle name="Percent 11 3 2" xfId="2998" xr:uid="{00000000-0005-0000-0000-0000F7110000}"/>
    <cellStyle name="Percent 110" xfId="602" xr:uid="{00000000-0005-0000-0000-0000D6030000}"/>
    <cellStyle name="Percent 111" xfId="574" xr:uid="{00000000-0005-0000-0000-0000D7030000}"/>
    <cellStyle name="Percent 112" xfId="603" xr:uid="{00000000-0005-0000-0000-0000D8030000}"/>
    <cellStyle name="Percent 113" xfId="573" xr:uid="{00000000-0005-0000-0000-0000D9030000}"/>
    <cellStyle name="Percent 114" xfId="605" xr:uid="{00000000-0005-0000-0000-0000DA030000}"/>
    <cellStyle name="Percent 115" xfId="572" xr:uid="{00000000-0005-0000-0000-0000DB030000}"/>
    <cellStyle name="Percent 116" xfId="604" xr:uid="{00000000-0005-0000-0000-0000DC030000}"/>
    <cellStyle name="Percent 117" xfId="571" xr:uid="{00000000-0005-0000-0000-0000DD030000}"/>
    <cellStyle name="Percent 118" xfId="606" xr:uid="{00000000-0005-0000-0000-0000DE030000}"/>
    <cellStyle name="Percent 119" xfId="570" xr:uid="{00000000-0005-0000-0000-0000DF030000}"/>
    <cellStyle name="Percent 12" xfId="223" xr:uid="{00000000-0005-0000-0000-0000E0030000}"/>
    <cellStyle name="Percent 12 2" xfId="403" xr:uid="{00000000-0005-0000-0000-0000E1030000}"/>
    <cellStyle name="Percent 120" xfId="607" xr:uid="{00000000-0005-0000-0000-0000E2030000}"/>
    <cellStyle name="Percent 121" xfId="569" xr:uid="{00000000-0005-0000-0000-0000E3030000}"/>
    <cellStyle name="Percent 122" xfId="608" xr:uid="{00000000-0005-0000-0000-0000E4030000}"/>
    <cellStyle name="Percent 123" xfId="568" xr:uid="{00000000-0005-0000-0000-0000E5030000}"/>
    <cellStyle name="Percent 124" xfId="609" xr:uid="{00000000-0005-0000-0000-0000E6030000}"/>
    <cellStyle name="Percent 125" xfId="567" xr:uid="{00000000-0005-0000-0000-0000E7030000}"/>
    <cellStyle name="Percent 126" xfId="667" xr:uid="{00000000-0005-0000-0000-0000E8030000}"/>
    <cellStyle name="Percent 127" xfId="646" xr:uid="{00000000-0005-0000-0000-0000E9030000}"/>
    <cellStyle name="Percent 128" xfId="668" xr:uid="{00000000-0005-0000-0000-0000EA030000}"/>
    <cellStyle name="Percent 129" xfId="645" xr:uid="{00000000-0005-0000-0000-0000EB030000}"/>
    <cellStyle name="Percent 13" xfId="224" xr:uid="{00000000-0005-0000-0000-0000EC030000}"/>
    <cellStyle name="Percent 13 2" xfId="404" xr:uid="{00000000-0005-0000-0000-0000ED030000}"/>
    <cellStyle name="Percent 130" xfId="669" xr:uid="{00000000-0005-0000-0000-0000EE030000}"/>
    <cellStyle name="Percent 131" xfId="644" xr:uid="{00000000-0005-0000-0000-0000EF030000}"/>
    <cellStyle name="Percent 132" xfId="670" xr:uid="{00000000-0005-0000-0000-0000F0030000}"/>
    <cellStyle name="Percent 133" xfId="643" xr:uid="{00000000-0005-0000-0000-0000F1030000}"/>
    <cellStyle name="Percent 134" xfId="671" xr:uid="{00000000-0005-0000-0000-0000F2030000}"/>
    <cellStyle name="Percent 135" xfId="642" xr:uid="{00000000-0005-0000-0000-0000F3030000}"/>
    <cellStyle name="Percent 136" xfId="672" xr:uid="{00000000-0005-0000-0000-0000F4030000}"/>
    <cellStyle name="Percent 137" xfId="641" xr:uid="{00000000-0005-0000-0000-0000F5030000}"/>
    <cellStyle name="Percent 138" xfId="673" xr:uid="{00000000-0005-0000-0000-0000F6030000}"/>
    <cellStyle name="Percent 139" xfId="640" xr:uid="{00000000-0005-0000-0000-0000F7030000}"/>
    <cellStyle name="Percent 14" xfId="225" xr:uid="{00000000-0005-0000-0000-0000F8030000}"/>
    <cellStyle name="Percent 14 2" xfId="405" xr:uid="{00000000-0005-0000-0000-0000F9030000}"/>
    <cellStyle name="Percent 140" xfId="674" xr:uid="{00000000-0005-0000-0000-0000FA030000}"/>
    <cellStyle name="Percent 141" xfId="639" xr:uid="{00000000-0005-0000-0000-0000FB030000}"/>
    <cellStyle name="Percent 142" xfId="675" xr:uid="{00000000-0005-0000-0000-0000FC030000}"/>
    <cellStyle name="Percent 143" xfId="638" xr:uid="{00000000-0005-0000-0000-0000FD030000}"/>
    <cellStyle name="Percent 144" xfId="701" xr:uid="{00000000-0005-0000-0000-0000FE030000}"/>
    <cellStyle name="Percent 145" xfId="486" xr:uid="{00000000-0005-0000-0000-0000FF030000}"/>
    <cellStyle name="Percent 146" xfId="702" xr:uid="{00000000-0005-0000-0000-000000040000}"/>
    <cellStyle name="Percent 147" xfId="512" xr:uid="{00000000-0005-0000-0000-000001040000}"/>
    <cellStyle name="Percent 148" xfId="703" xr:uid="{00000000-0005-0000-0000-000002040000}"/>
    <cellStyle name="Percent 149" xfId="511" xr:uid="{00000000-0005-0000-0000-000003040000}"/>
    <cellStyle name="Percent 15" xfId="226" xr:uid="{00000000-0005-0000-0000-000004040000}"/>
    <cellStyle name="Percent 15 2" xfId="406" xr:uid="{00000000-0005-0000-0000-000005040000}"/>
    <cellStyle name="Percent 150" xfId="704" xr:uid="{00000000-0005-0000-0000-000006040000}"/>
    <cellStyle name="Percent 151" xfId="343" xr:uid="{00000000-0005-0000-0000-000007040000}"/>
    <cellStyle name="Percent 152" xfId="705" xr:uid="{00000000-0005-0000-0000-000008040000}"/>
    <cellStyle name="Percent 153" xfId="355" xr:uid="{00000000-0005-0000-0000-000009040000}"/>
    <cellStyle name="Percent 154" xfId="706" xr:uid="{00000000-0005-0000-0000-00000A040000}"/>
    <cellStyle name="Percent 155" xfId="340" xr:uid="{00000000-0005-0000-0000-00000B040000}"/>
    <cellStyle name="Percent 156" xfId="707" xr:uid="{00000000-0005-0000-0000-00000C040000}"/>
    <cellStyle name="Percent 157" xfId="330" xr:uid="{00000000-0005-0000-0000-00000D040000}"/>
    <cellStyle name="Percent 158" xfId="708" xr:uid="{00000000-0005-0000-0000-00000E040000}"/>
    <cellStyle name="Percent 159" xfId="356" xr:uid="{00000000-0005-0000-0000-00000F040000}"/>
    <cellStyle name="Percent 16" xfId="227" xr:uid="{00000000-0005-0000-0000-000010040000}"/>
    <cellStyle name="Percent 16 2" xfId="407" xr:uid="{00000000-0005-0000-0000-000011040000}"/>
    <cellStyle name="Percent 160" xfId="329" xr:uid="{00000000-0005-0000-0000-000012040000}"/>
    <cellStyle name="Percent 161" xfId="349" xr:uid="{00000000-0005-0000-0000-000013040000}"/>
    <cellStyle name="Percent 162" xfId="339" xr:uid="{00000000-0005-0000-0000-000014040000}"/>
    <cellStyle name="Percent 163" xfId="565" xr:uid="{00000000-0005-0000-0000-000015040000}"/>
    <cellStyle name="Percent 164" xfId="354" xr:uid="{00000000-0005-0000-0000-000016040000}"/>
    <cellStyle name="Percent 165" xfId="484" xr:uid="{00000000-0005-0000-0000-000017040000}"/>
    <cellStyle name="Percent 166" xfId="509" xr:uid="{00000000-0005-0000-0000-000018040000}"/>
    <cellStyle name="Percent 167" xfId="488" xr:uid="{00000000-0005-0000-0000-000019040000}"/>
    <cellStyle name="Percent 168" xfId="347" xr:uid="{00000000-0005-0000-0000-00001A040000}"/>
    <cellStyle name="Percent 169" xfId="491" xr:uid="{00000000-0005-0000-0000-00001B040000}"/>
    <cellStyle name="Percent 17" xfId="228" xr:uid="{00000000-0005-0000-0000-00001C040000}"/>
    <cellStyle name="Percent 17 2" xfId="408" xr:uid="{00000000-0005-0000-0000-00001D040000}"/>
    <cellStyle name="Percent 170" xfId="345" xr:uid="{00000000-0005-0000-0000-00001E040000}"/>
    <cellStyle name="Percent 171" xfId="337" xr:uid="{00000000-0005-0000-0000-00001F040000}"/>
    <cellStyle name="Percent 172" xfId="473" xr:uid="{00000000-0005-0000-0000-000020040000}"/>
    <cellStyle name="Percent 173" xfId="350" xr:uid="{00000000-0005-0000-0000-000021040000}"/>
    <cellStyle name="Percent 174" xfId="561" xr:uid="{00000000-0005-0000-0000-000022040000}"/>
    <cellStyle name="Percent 175" xfId="332" xr:uid="{00000000-0005-0000-0000-000023040000}"/>
    <cellStyle name="Percent 176" xfId="692" xr:uid="{00000000-0005-0000-0000-000024040000}"/>
    <cellStyle name="Percent 177" xfId="744" xr:uid="{00000000-0005-0000-0000-000025040000}"/>
    <cellStyle name="Percent 178" xfId="357" xr:uid="{00000000-0005-0000-0000-000026040000}"/>
    <cellStyle name="Percent 179" xfId="745" xr:uid="{00000000-0005-0000-0000-000027040000}"/>
    <cellStyle name="Percent 18" xfId="229" xr:uid="{00000000-0005-0000-0000-000028040000}"/>
    <cellStyle name="Percent 18 2" xfId="409" xr:uid="{00000000-0005-0000-0000-000029040000}"/>
    <cellStyle name="Percent 180" xfId="691" xr:uid="{00000000-0005-0000-0000-00002A040000}"/>
    <cellStyle name="Percent 181" xfId="746" xr:uid="{00000000-0005-0000-0000-00002B040000}"/>
    <cellStyle name="Percent 182" xfId="474" xr:uid="{00000000-0005-0000-0000-00002C040000}"/>
    <cellStyle name="Percent 183" xfId="747" xr:uid="{00000000-0005-0000-0000-00002D040000}"/>
    <cellStyle name="Percent 184" xfId="693" xr:uid="{00000000-0005-0000-0000-00002E040000}"/>
    <cellStyle name="Percent 185" xfId="748" xr:uid="{00000000-0005-0000-0000-00002F040000}"/>
    <cellStyle name="Percent 186" xfId="344" xr:uid="{00000000-0005-0000-0000-000030040000}"/>
    <cellStyle name="Percent 187" xfId="749" xr:uid="{00000000-0005-0000-0000-000031040000}"/>
    <cellStyle name="Percent 188" xfId="751" xr:uid="{00000000-0005-0000-0000-000032040000}"/>
    <cellStyle name="Percent 189" xfId="750" xr:uid="{00000000-0005-0000-0000-000033040000}"/>
    <cellStyle name="Percent 19" xfId="230" xr:uid="{00000000-0005-0000-0000-000034040000}"/>
    <cellStyle name="Percent 19 2" xfId="410" xr:uid="{00000000-0005-0000-0000-000035040000}"/>
    <cellStyle name="Percent 190" xfId="822" xr:uid="{00000000-0005-0000-0000-000036040000}"/>
    <cellStyle name="Percent 191" xfId="794" xr:uid="{00000000-0005-0000-0000-000037040000}"/>
    <cellStyle name="Percent 192" xfId="823" xr:uid="{00000000-0005-0000-0000-000038040000}"/>
    <cellStyle name="Percent 193" xfId="786" xr:uid="{00000000-0005-0000-0000-000039040000}"/>
    <cellStyle name="Percent 194" xfId="820" xr:uid="{00000000-0005-0000-0000-00003A040000}"/>
    <cellStyle name="Percent 195" xfId="785" xr:uid="{00000000-0005-0000-0000-00003B040000}"/>
    <cellStyle name="Percent 196" xfId="826" xr:uid="{00000000-0005-0000-0000-00003C040000}"/>
    <cellStyle name="Percent 197" xfId="791" xr:uid="{00000000-0005-0000-0000-00003D040000}"/>
    <cellStyle name="Percent 198" xfId="828" xr:uid="{00000000-0005-0000-0000-00003E040000}"/>
    <cellStyle name="Percent 199" xfId="780" xr:uid="{00000000-0005-0000-0000-00003F040000}"/>
    <cellStyle name="Percent 2" xfId="231" xr:uid="{00000000-0005-0000-0000-000040040000}"/>
    <cellStyle name="Percent 2 2" xfId="411" xr:uid="{00000000-0005-0000-0000-000041040000}"/>
    <cellStyle name="Percent 2 2 2" xfId="2999" xr:uid="{00000000-0005-0000-0000-000002120000}"/>
    <cellStyle name="Percent 2 2 3" xfId="3000" xr:uid="{00000000-0005-0000-0000-000003120000}"/>
    <cellStyle name="Percent 2 2 3 2" xfId="3001" xr:uid="{00000000-0005-0000-0000-000004120000}"/>
    <cellStyle name="Percent 2 3" xfId="3218" xr:uid="{00000000-0005-0000-0000-000005120000}"/>
    <cellStyle name="Percent 2 4" xfId="3219" xr:uid="{00000000-0005-0000-0000-000006120000}"/>
    <cellStyle name="Percent 20" xfId="232" xr:uid="{00000000-0005-0000-0000-000042040000}"/>
    <cellStyle name="Percent 20 2" xfId="412" xr:uid="{00000000-0005-0000-0000-000043040000}"/>
    <cellStyle name="Percent 200" xfId="819" xr:uid="{00000000-0005-0000-0000-000044040000}"/>
    <cellStyle name="Percent 201" xfId="778" xr:uid="{00000000-0005-0000-0000-000045040000}"/>
    <cellStyle name="Percent 202" xfId="821" xr:uid="{00000000-0005-0000-0000-000046040000}"/>
    <cellStyle name="Percent 203" xfId="779" xr:uid="{00000000-0005-0000-0000-000047040000}"/>
    <cellStyle name="Percent 204" xfId="824" xr:uid="{00000000-0005-0000-0000-000048040000}"/>
    <cellStyle name="Percent 205" xfId="777" xr:uid="{00000000-0005-0000-0000-000049040000}"/>
    <cellStyle name="Percent 206" xfId="825" xr:uid="{00000000-0005-0000-0000-00004A040000}"/>
    <cellStyle name="Percent 207" xfId="776" xr:uid="{00000000-0005-0000-0000-00004B040000}"/>
    <cellStyle name="Percent 208" xfId="827" xr:uid="{00000000-0005-0000-0000-00004C040000}"/>
    <cellStyle name="Percent 209" xfId="775" xr:uid="{00000000-0005-0000-0000-00004D040000}"/>
    <cellStyle name="Percent 21" xfId="233" xr:uid="{00000000-0005-0000-0000-00004E040000}"/>
    <cellStyle name="Percent 21 2" xfId="413" xr:uid="{00000000-0005-0000-0000-00004F040000}"/>
    <cellStyle name="Percent 210" xfId="829" xr:uid="{00000000-0005-0000-0000-000050040000}"/>
    <cellStyle name="Percent 211" xfId="773" xr:uid="{00000000-0005-0000-0000-000051040000}"/>
    <cellStyle name="Percent 212" xfId="830" xr:uid="{00000000-0005-0000-0000-000052040000}"/>
    <cellStyle name="Percent 213" xfId="774" xr:uid="{00000000-0005-0000-0000-000053040000}"/>
    <cellStyle name="Percent 214" xfId="831" xr:uid="{00000000-0005-0000-0000-000054040000}"/>
    <cellStyle name="Percent 215" xfId="772" xr:uid="{00000000-0005-0000-0000-000055040000}"/>
    <cellStyle name="Percent 216" xfId="832" xr:uid="{00000000-0005-0000-0000-000056040000}"/>
    <cellStyle name="Percent 217" xfId="771" xr:uid="{00000000-0005-0000-0000-000057040000}"/>
    <cellStyle name="Percent 218" xfId="834" xr:uid="{00000000-0005-0000-0000-000058040000}"/>
    <cellStyle name="Percent 219" xfId="770" xr:uid="{00000000-0005-0000-0000-000059040000}"/>
    <cellStyle name="Percent 22" xfId="234" xr:uid="{00000000-0005-0000-0000-00005A040000}"/>
    <cellStyle name="Percent 22 2" xfId="414" xr:uid="{00000000-0005-0000-0000-00005B040000}"/>
    <cellStyle name="Percent 220" xfId="835" xr:uid="{00000000-0005-0000-0000-00005C040000}"/>
    <cellStyle name="Percent 221" xfId="769" xr:uid="{00000000-0005-0000-0000-00005D040000}"/>
    <cellStyle name="Percent 222" xfId="833" xr:uid="{00000000-0005-0000-0000-00005E040000}"/>
    <cellStyle name="Percent 223" xfId="768" xr:uid="{00000000-0005-0000-0000-00005F040000}"/>
    <cellStyle name="Percent 224" xfId="871" xr:uid="{00000000-0005-0000-0000-000060040000}"/>
    <cellStyle name="Percent 225" xfId="885" xr:uid="{00000000-0005-0000-0000-000061040000}"/>
    <cellStyle name="Percent 226" xfId="890" xr:uid="{00000000-0005-0000-0000-000062040000}"/>
    <cellStyle name="Percent 227" xfId="919" xr:uid="{00000000-0005-0000-0000-000063040000}"/>
    <cellStyle name="Percent 228" xfId="953" xr:uid="{00000000-0005-0000-0000-000064040000}"/>
    <cellStyle name="Percent 229" xfId="955" xr:uid="{00000000-0005-0000-0000-000065040000}"/>
    <cellStyle name="Percent 23" xfId="235" xr:uid="{00000000-0005-0000-0000-000066040000}"/>
    <cellStyle name="Percent 23 2" xfId="415" xr:uid="{00000000-0005-0000-0000-000067040000}"/>
    <cellStyle name="Percent 230" xfId="956" xr:uid="{00000000-0005-0000-0000-000068040000}"/>
    <cellStyle name="Percent 231" xfId="957" xr:uid="{00000000-0005-0000-0000-000069040000}"/>
    <cellStyle name="Percent 232" xfId="960" xr:uid="{00000000-0005-0000-0000-00006A040000}"/>
    <cellStyle name="Percent 233" xfId="964" xr:uid="{00000000-0005-0000-0000-00006B040000}"/>
    <cellStyle name="Percent 234" xfId="965" xr:uid="{00000000-0005-0000-0000-00006C040000}"/>
    <cellStyle name="Percent 235" xfId="963" xr:uid="{00000000-0005-0000-0000-00006D040000}"/>
    <cellStyle name="Percent 236" xfId="968" xr:uid="{00000000-0005-0000-0000-00006E040000}"/>
    <cellStyle name="Percent 237" xfId="971" xr:uid="{00000000-0005-0000-0000-00006F040000}"/>
    <cellStyle name="Percent 238" xfId="966" xr:uid="{00000000-0005-0000-0000-000070040000}"/>
    <cellStyle name="Percent 239" xfId="972" xr:uid="{00000000-0005-0000-0000-000071040000}"/>
    <cellStyle name="Percent 24" xfId="236" xr:uid="{00000000-0005-0000-0000-000072040000}"/>
    <cellStyle name="Percent 24 2" xfId="416" xr:uid="{00000000-0005-0000-0000-000073040000}"/>
    <cellStyle name="Percent 240" xfId="974" xr:uid="{00000000-0005-0000-0000-000074040000}"/>
    <cellStyle name="Percent 241" xfId="976" xr:uid="{00000000-0005-0000-0000-000075040000}"/>
    <cellStyle name="Percent 242" xfId="978" xr:uid="{00000000-0005-0000-0000-000076040000}"/>
    <cellStyle name="Percent 243" xfId="980" xr:uid="{00000000-0005-0000-0000-000077040000}"/>
    <cellStyle name="Percent 244" xfId="982" xr:uid="{00000000-0005-0000-0000-000078040000}"/>
    <cellStyle name="Percent 245" xfId="984" xr:uid="{00000000-0005-0000-0000-000079040000}"/>
    <cellStyle name="Percent 246" xfId="986" xr:uid="{00000000-0005-0000-0000-00007A040000}"/>
    <cellStyle name="Percent 247" xfId="992" xr:uid="{00000000-0005-0000-0000-00007B040000}"/>
    <cellStyle name="Percent 248" xfId="994" xr:uid="{00000000-0005-0000-0000-00007C040000}"/>
    <cellStyle name="Percent 249" xfId="995" xr:uid="{00000000-0005-0000-0000-00007D040000}"/>
    <cellStyle name="Percent 25" xfId="237" xr:uid="{00000000-0005-0000-0000-00007E040000}"/>
    <cellStyle name="Percent 25 2" xfId="417" xr:uid="{00000000-0005-0000-0000-00007F040000}"/>
    <cellStyle name="Percent 250" xfId="996" xr:uid="{00000000-0005-0000-0000-000080040000}"/>
    <cellStyle name="Percent 251" xfId="999" xr:uid="{00000000-0005-0000-0000-000081040000}"/>
    <cellStyle name="Percent 252" xfId="991" xr:uid="{00000000-0005-0000-0000-000082040000}"/>
    <cellStyle name="Percent 253" xfId="1002" xr:uid="{00000000-0005-0000-0000-000083040000}"/>
    <cellStyle name="Percent 254" xfId="1005" xr:uid="{00000000-0005-0000-0000-000084040000}"/>
    <cellStyle name="Percent 255" xfId="1000" xr:uid="{00000000-0005-0000-0000-000085040000}"/>
    <cellStyle name="Percent 256" xfId="1006" xr:uid="{00000000-0005-0000-0000-000086040000}"/>
    <cellStyle name="Percent 257" xfId="1008" xr:uid="{00000000-0005-0000-0000-000087040000}"/>
    <cellStyle name="Percent 258" xfId="1010" xr:uid="{00000000-0005-0000-0000-000088040000}"/>
    <cellStyle name="Percent 259" xfId="1013" xr:uid="{00000000-0005-0000-0000-000089040000}"/>
    <cellStyle name="Percent 26" xfId="238" xr:uid="{00000000-0005-0000-0000-00008A040000}"/>
    <cellStyle name="Percent 26 2" xfId="418" xr:uid="{00000000-0005-0000-0000-00008B040000}"/>
    <cellStyle name="Percent 260" xfId="1018" xr:uid="{00000000-0005-0000-0000-00008C040000}"/>
    <cellStyle name="Percent 261" xfId="1019" xr:uid="{00000000-0005-0000-0000-00008D040000}"/>
    <cellStyle name="Percent 262" xfId="1020" xr:uid="{00000000-0005-0000-0000-00008E040000}"/>
    <cellStyle name="Percent 263" xfId="1023" xr:uid="{00000000-0005-0000-0000-00008F040000}"/>
    <cellStyle name="Percent 264" xfId="1017" xr:uid="{00000000-0005-0000-0000-000090040000}"/>
    <cellStyle name="Percent 265" xfId="1024" xr:uid="{00000000-0005-0000-0000-000091040000}"/>
    <cellStyle name="Percent 266" xfId="1026" xr:uid="{00000000-0005-0000-0000-000092040000}"/>
    <cellStyle name="Percent 267" xfId="1028" xr:uid="{00000000-0005-0000-0000-000093040000}"/>
    <cellStyle name="Percent 268" xfId="1030" xr:uid="{00000000-0005-0000-0000-000094040000}"/>
    <cellStyle name="Percent 269" xfId="1032" xr:uid="{00000000-0005-0000-0000-000095040000}"/>
    <cellStyle name="Percent 27" xfId="239" xr:uid="{00000000-0005-0000-0000-000096040000}"/>
    <cellStyle name="Percent 27 2" xfId="419" xr:uid="{00000000-0005-0000-0000-000097040000}"/>
    <cellStyle name="Percent 270" xfId="1038" xr:uid="{00000000-0005-0000-0000-000098040000}"/>
    <cellStyle name="Percent 271" xfId="1039" xr:uid="{00000000-0005-0000-0000-000099040000}"/>
    <cellStyle name="Percent 272" xfId="1042" xr:uid="{00000000-0005-0000-0000-00009A040000}"/>
    <cellStyle name="Percent 273" xfId="1043" xr:uid="{00000000-0005-0000-0000-00009B040000}"/>
    <cellStyle name="Percent 274" xfId="1040" xr:uid="{00000000-0005-0000-0000-00009C040000}"/>
    <cellStyle name="Percent 275" xfId="1044" xr:uid="{00000000-0005-0000-0000-00009D040000}"/>
    <cellStyle name="Percent 276" xfId="1046" xr:uid="{00000000-0005-0000-0000-00009E040000}"/>
    <cellStyle name="Percent 277" xfId="1052" xr:uid="{00000000-0005-0000-0000-00009F040000}"/>
    <cellStyle name="Percent 278" xfId="1054" xr:uid="{00000000-0005-0000-0000-0000A0040000}"/>
    <cellStyle name="Percent 279" xfId="1055" xr:uid="{00000000-0005-0000-0000-0000A1040000}"/>
    <cellStyle name="Percent 28" xfId="240" xr:uid="{00000000-0005-0000-0000-0000A2040000}"/>
    <cellStyle name="Percent 28 2" xfId="420" xr:uid="{00000000-0005-0000-0000-0000A3040000}"/>
    <cellStyle name="Percent 280" xfId="1053" xr:uid="{00000000-0005-0000-0000-0000A4040000}"/>
    <cellStyle name="Percent 281" xfId="1056" xr:uid="{00000000-0005-0000-0000-0000A5040000}"/>
    <cellStyle name="Percent 282" xfId="1058" xr:uid="{00000000-0005-0000-0000-0000A6040000}"/>
    <cellStyle name="Percent 29" xfId="241" xr:uid="{00000000-0005-0000-0000-0000A7040000}"/>
    <cellStyle name="Percent 29 2" xfId="421" xr:uid="{00000000-0005-0000-0000-0000A8040000}"/>
    <cellStyle name="Percent 3" xfId="242" xr:uid="{00000000-0005-0000-0000-0000A9040000}"/>
    <cellStyle name="Percent 3 2" xfId="243" xr:uid="{00000000-0005-0000-0000-0000AA040000}"/>
    <cellStyle name="Percent 3 2 2" xfId="423" xr:uid="{00000000-0005-0000-0000-0000AB040000}"/>
    <cellStyle name="Percent 3 2 2 2" xfId="3002" xr:uid="{00000000-0005-0000-0000-000014120000}"/>
    <cellStyle name="Percent 3 2 2 3" xfId="3003" xr:uid="{00000000-0005-0000-0000-000015120000}"/>
    <cellStyle name="Percent 3 2 2 3 2" xfId="3004" xr:uid="{00000000-0005-0000-0000-000016120000}"/>
    <cellStyle name="Percent 3 3" xfId="422" xr:uid="{00000000-0005-0000-0000-0000AC040000}"/>
    <cellStyle name="Percent 3 3 2" xfId="3005" xr:uid="{00000000-0005-0000-0000-000018120000}"/>
    <cellStyle name="Percent 3 3 3" xfId="3006" xr:uid="{00000000-0005-0000-0000-000019120000}"/>
    <cellStyle name="Percent 3 3 3 2" xfId="3007" xr:uid="{00000000-0005-0000-0000-00001A120000}"/>
    <cellStyle name="Percent 3 4" xfId="1345" xr:uid="{00000000-0005-0000-0000-00003C000000}"/>
    <cellStyle name="Percent 3 4 2" xfId="3220" xr:uid="{00000000-0005-0000-0000-00001B120000}"/>
    <cellStyle name="Percent 30" xfId="244" xr:uid="{00000000-0005-0000-0000-0000AD040000}"/>
    <cellStyle name="Percent 30 2" xfId="424" xr:uid="{00000000-0005-0000-0000-0000AE040000}"/>
    <cellStyle name="Percent 31" xfId="245" xr:uid="{00000000-0005-0000-0000-0000AF040000}"/>
    <cellStyle name="Percent 31 2" xfId="425" xr:uid="{00000000-0005-0000-0000-0000B0040000}"/>
    <cellStyle name="Percent 32" xfId="246" xr:uid="{00000000-0005-0000-0000-0000B1040000}"/>
    <cellStyle name="Percent 32 2" xfId="426" xr:uid="{00000000-0005-0000-0000-0000B2040000}"/>
    <cellStyle name="Percent 33" xfId="247" xr:uid="{00000000-0005-0000-0000-0000B3040000}"/>
    <cellStyle name="Percent 33 2" xfId="427" xr:uid="{00000000-0005-0000-0000-0000B4040000}"/>
    <cellStyle name="Percent 34" xfId="248" xr:uid="{00000000-0005-0000-0000-0000B5040000}"/>
    <cellStyle name="Percent 34 2" xfId="428" xr:uid="{00000000-0005-0000-0000-0000B6040000}"/>
    <cellStyle name="Percent 35" xfId="249" xr:uid="{00000000-0005-0000-0000-0000B7040000}"/>
    <cellStyle name="Percent 35 2" xfId="429" xr:uid="{00000000-0005-0000-0000-0000B8040000}"/>
    <cellStyle name="Percent 36" xfId="250" xr:uid="{00000000-0005-0000-0000-0000B9040000}"/>
    <cellStyle name="Percent 36 2" xfId="430" xr:uid="{00000000-0005-0000-0000-0000BA040000}"/>
    <cellStyle name="Percent 37" xfId="251" xr:uid="{00000000-0005-0000-0000-0000BB040000}"/>
    <cellStyle name="Percent 37 2" xfId="431" xr:uid="{00000000-0005-0000-0000-0000BC040000}"/>
    <cellStyle name="Percent 38" xfId="252" xr:uid="{00000000-0005-0000-0000-0000BD040000}"/>
    <cellStyle name="Percent 38 2" xfId="432" xr:uid="{00000000-0005-0000-0000-0000BE040000}"/>
    <cellStyle name="Percent 39" xfId="253" xr:uid="{00000000-0005-0000-0000-0000BF040000}"/>
    <cellStyle name="Percent 39 2" xfId="433" xr:uid="{00000000-0005-0000-0000-0000C0040000}"/>
    <cellStyle name="Percent 4" xfId="254" xr:uid="{00000000-0005-0000-0000-0000C1040000}"/>
    <cellStyle name="Percent 4 2" xfId="434" xr:uid="{00000000-0005-0000-0000-0000C2040000}"/>
    <cellStyle name="Percent 4 2 2" xfId="3008" xr:uid="{00000000-0005-0000-0000-000028120000}"/>
    <cellStyle name="Percent 4 2 2 2" xfId="3009" xr:uid="{00000000-0005-0000-0000-000029120000}"/>
    <cellStyle name="Percent 4 2 2 3" xfId="3010" xr:uid="{00000000-0005-0000-0000-00002A120000}"/>
    <cellStyle name="Percent 4 2 2 3 2" xfId="3011" xr:uid="{00000000-0005-0000-0000-00002B120000}"/>
    <cellStyle name="Percent 4 3" xfId="3012" xr:uid="{00000000-0005-0000-0000-00002C120000}"/>
    <cellStyle name="Percent 4 3 2" xfId="3013" xr:uid="{00000000-0005-0000-0000-00002D120000}"/>
    <cellStyle name="Percent 4 3 3" xfId="3014" xr:uid="{00000000-0005-0000-0000-00002E120000}"/>
    <cellStyle name="Percent 4 3 3 2" xfId="3015" xr:uid="{00000000-0005-0000-0000-00002F120000}"/>
    <cellStyle name="Percent 40" xfId="255" xr:uid="{00000000-0005-0000-0000-0000C3040000}"/>
    <cellStyle name="Percent 40 2" xfId="435" xr:uid="{00000000-0005-0000-0000-0000C4040000}"/>
    <cellStyle name="Percent 41" xfId="256" xr:uid="{00000000-0005-0000-0000-0000C5040000}"/>
    <cellStyle name="Percent 41 2" xfId="436" xr:uid="{00000000-0005-0000-0000-0000C6040000}"/>
    <cellStyle name="Percent 42" xfId="257" xr:uid="{00000000-0005-0000-0000-0000C7040000}"/>
    <cellStyle name="Percent 42 2" xfId="437" xr:uid="{00000000-0005-0000-0000-0000C8040000}"/>
    <cellStyle name="Percent 43" xfId="258" xr:uid="{00000000-0005-0000-0000-0000C9040000}"/>
    <cellStyle name="Percent 43 2" xfId="438" xr:uid="{00000000-0005-0000-0000-0000CA040000}"/>
    <cellStyle name="Percent 44" xfId="259" xr:uid="{00000000-0005-0000-0000-0000CB040000}"/>
    <cellStyle name="Percent 44 2" xfId="439" xr:uid="{00000000-0005-0000-0000-0000CC040000}"/>
    <cellStyle name="Percent 45" xfId="260" xr:uid="{00000000-0005-0000-0000-0000CD040000}"/>
    <cellStyle name="Percent 45 2" xfId="440" xr:uid="{00000000-0005-0000-0000-0000CE040000}"/>
    <cellStyle name="Percent 46" xfId="261" xr:uid="{00000000-0005-0000-0000-0000CF040000}"/>
    <cellStyle name="Percent 46 2" xfId="441" xr:uid="{00000000-0005-0000-0000-0000D0040000}"/>
    <cellStyle name="Percent 47" xfId="262" xr:uid="{00000000-0005-0000-0000-0000D1040000}"/>
    <cellStyle name="Percent 47 2" xfId="442" xr:uid="{00000000-0005-0000-0000-0000D2040000}"/>
    <cellStyle name="Percent 48" xfId="263" xr:uid="{00000000-0005-0000-0000-0000D3040000}"/>
    <cellStyle name="Percent 48 2" xfId="443" xr:uid="{00000000-0005-0000-0000-0000D4040000}"/>
    <cellStyle name="Percent 49" xfId="264" xr:uid="{00000000-0005-0000-0000-0000D5040000}"/>
    <cellStyle name="Percent 49 2" xfId="444" xr:uid="{00000000-0005-0000-0000-0000D6040000}"/>
    <cellStyle name="Percent 5" xfId="265" xr:uid="{00000000-0005-0000-0000-0000D7040000}"/>
    <cellStyle name="Percent 5 2" xfId="445" xr:uid="{00000000-0005-0000-0000-0000D8040000}"/>
    <cellStyle name="Percent 5 2 2" xfId="3016" xr:uid="{00000000-0005-0000-0000-00003C120000}"/>
    <cellStyle name="Percent 5 2 2 2" xfId="3017" xr:uid="{00000000-0005-0000-0000-00003D120000}"/>
    <cellStyle name="Percent 5 2 2 3" xfId="3018" xr:uid="{00000000-0005-0000-0000-00003E120000}"/>
    <cellStyle name="Percent 5 2 2 3 2" xfId="3019" xr:uid="{00000000-0005-0000-0000-00003F120000}"/>
    <cellStyle name="Percent 5 3" xfId="3020" xr:uid="{00000000-0005-0000-0000-000040120000}"/>
    <cellStyle name="Percent 5 3 2" xfId="3021" xr:uid="{00000000-0005-0000-0000-000041120000}"/>
    <cellStyle name="Percent 5 3 3" xfId="3022" xr:uid="{00000000-0005-0000-0000-000042120000}"/>
    <cellStyle name="Percent 5 3 3 2" xfId="3023" xr:uid="{00000000-0005-0000-0000-000043120000}"/>
    <cellStyle name="Percent 50" xfId="266" xr:uid="{00000000-0005-0000-0000-0000D9040000}"/>
    <cellStyle name="Percent 50 2" xfId="446" xr:uid="{00000000-0005-0000-0000-0000DA040000}"/>
    <cellStyle name="Percent 51" xfId="267" xr:uid="{00000000-0005-0000-0000-0000DB040000}"/>
    <cellStyle name="Percent 51 2" xfId="447" xr:uid="{00000000-0005-0000-0000-0000DC040000}"/>
    <cellStyle name="Percent 52" xfId="268" xr:uid="{00000000-0005-0000-0000-0000DD040000}"/>
    <cellStyle name="Percent 52 2" xfId="448" xr:uid="{00000000-0005-0000-0000-0000DE040000}"/>
    <cellStyle name="Percent 53" xfId="269" xr:uid="{00000000-0005-0000-0000-0000DF040000}"/>
    <cellStyle name="Percent 53 2" xfId="449" xr:uid="{00000000-0005-0000-0000-0000E0040000}"/>
    <cellStyle name="Percent 53 3" xfId="9102" xr:uid="{8032E88B-D8EA-4B3B-AC1E-41804AF8A862}"/>
    <cellStyle name="Percent 54" xfId="270" xr:uid="{00000000-0005-0000-0000-0000E1040000}"/>
    <cellStyle name="Percent 54 2" xfId="450" xr:uid="{00000000-0005-0000-0000-0000E2040000}"/>
    <cellStyle name="Percent 54 3" xfId="9103" xr:uid="{EA50E54A-8334-42CF-86A8-35E85A416E8F}"/>
    <cellStyle name="Percent 55" xfId="271" xr:uid="{00000000-0005-0000-0000-0000E3040000}"/>
    <cellStyle name="Percent 55 2" xfId="451" xr:uid="{00000000-0005-0000-0000-0000E4040000}"/>
    <cellStyle name="Percent 55 3" xfId="9105" xr:uid="{04484BF4-A9D9-4E87-BFF9-9FF57F1E5170}"/>
    <cellStyle name="Percent 56" xfId="272" xr:uid="{00000000-0005-0000-0000-0000E5040000}"/>
    <cellStyle name="Percent 56 2" xfId="452" xr:uid="{00000000-0005-0000-0000-0000E6040000}"/>
    <cellStyle name="Percent 56 3" xfId="9348" xr:uid="{E8B4F7B6-4344-4ED3-81A7-B84B2AD33523}"/>
    <cellStyle name="Percent 57" xfId="273" xr:uid="{00000000-0005-0000-0000-0000E7040000}"/>
    <cellStyle name="Percent 57 2" xfId="453" xr:uid="{00000000-0005-0000-0000-0000E8040000}"/>
    <cellStyle name="Percent 57 3" xfId="12263" xr:uid="{79E3CBD8-5ED9-416D-889F-DDEBC48B24DC}"/>
    <cellStyle name="Percent 58" xfId="274" xr:uid="{00000000-0005-0000-0000-0000E9040000}"/>
    <cellStyle name="Percent 58 2" xfId="454" xr:uid="{00000000-0005-0000-0000-0000EA040000}"/>
    <cellStyle name="Percent 58 3" xfId="9106" xr:uid="{F193E29B-C28C-48DD-B887-E4A48175EB66}"/>
    <cellStyle name="Percent 59" xfId="275" xr:uid="{00000000-0005-0000-0000-0000EB040000}"/>
    <cellStyle name="Percent 59 2" xfId="455" xr:uid="{00000000-0005-0000-0000-0000EC040000}"/>
    <cellStyle name="Percent 59 3" xfId="9706" xr:uid="{E36D7E70-480D-42D4-88DF-41AB22F82D7C}"/>
    <cellStyle name="Percent 6" xfId="276" xr:uid="{00000000-0005-0000-0000-0000ED040000}"/>
    <cellStyle name="Percent 6 2" xfId="456" xr:uid="{00000000-0005-0000-0000-0000EE040000}"/>
    <cellStyle name="Percent 6 2 2" xfId="3024" xr:uid="{00000000-0005-0000-0000-000049120000}"/>
    <cellStyle name="Percent 6 2 2 2" xfId="3025" xr:uid="{00000000-0005-0000-0000-00004A120000}"/>
    <cellStyle name="Percent 6 2 2 3" xfId="3026" xr:uid="{00000000-0005-0000-0000-00004B120000}"/>
    <cellStyle name="Percent 6 2 2 3 2" xfId="3027" xr:uid="{00000000-0005-0000-0000-00004C120000}"/>
    <cellStyle name="Percent 6 3" xfId="3028" xr:uid="{00000000-0005-0000-0000-00004D120000}"/>
    <cellStyle name="Percent 6 3 2" xfId="3029" xr:uid="{00000000-0005-0000-0000-00004E120000}"/>
    <cellStyle name="Percent 6 3 3" xfId="3030" xr:uid="{00000000-0005-0000-0000-00004F120000}"/>
    <cellStyle name="Percent 6 3 3 2" xfId="3031" xr:uid="{00000000-0005-0000-0000-000050120000}"/>
    <cellStyle name="Percent 60" xfId="277" xr:uid="{00000000-0005-0000-0000-0000EF040000}"/>
    <cellStyle name="Percent 60 2" xfId="457" xr:uid="{00000000-0005-0000-0000-0000F0040000}"/>
    <cellStyle name="Percent 60 3" xfId="9716" xr:uid="{5DD47C4C-4E45-4A72-BBD6-EB3925EF69E3}"/>
    <cellStyle name="Percent 61" xfId="278" xr:uid="{00000000-0005-0000-0000-0000F1040000}"/>
    <cellStyle name="Percent 61 2" xfId="458" xr:uid="{00000000-0005-0000-0000-0000F2040000}"/>
    <cellStyle name="Percent 61 3" xfId="12111" xr:uid="{D6A2DAF9-35CD-47C1-9DD1-C662C71C8D0E}"/>
    <cellStyle name="Percent 62" xfId="279" xr:uid="{00000000-0005-0000-0000-0000F3040000}"/>
    <cellStyle name="Percent 62 2" xfId="459" xr:uid="{00000000-0005-0000-0000-0000F4040000}"/>
    <cellStyle name="Percent 62 3" xfId="14882" xr:uid="{FB29AA91-113C-410F-9828-BA7FA20D01CD}"/>
    <cellStyle name="Percent 63" xfId="280" xr:uid="{00000000-0005-0000-0000-0000F5040000}"/>
    <cellStyle name="Percent 63 2" xfId="460" xr:uid="{00000000-0005-0000-0000-0000F6040000}"/>
    <cellStyle name="Percent 64" xfId="281" xr:uid="{00000000-0005-0000-0000-0000F7040000}"/>
    <cellStyle name="Percent 64 2" xfId="461" xr:uid="{00000000-0005-0000-0000-0000F8040000}"/>
    <cellStyle name="Percent 65" xfId="282" xr:uid="{00000000-0005-0000-0000-0000F9040000}"/>
    <cellStyle name="Percent 65 2" xfId="462" xr:uid="{00000000-0005-0000-0000-0000FA040000}"/>
    <cellStyle name="Percent 66" xfId="283" xr:uid="{00000000-0005-0000-0000-0000FB040000}"/>
    <cellStyle name="Percent 66 2" xfId="463" xr:uid="{00000000-0005-0000-0000-0000FC040000}"/>
    <cellStyle name="Percent 67" xfId="284" xr:uid="{00000000-0005-0000-0000-0000FD040000}"/>
    <cellStyle name="Percent 67 2" xfId="464" xr:uid="{00000000-0005-0000-0000-0000FE040000}"/>
    <cellStyle name="Percent 68" xfId="285" xr:uid="{00000000-0005-0000-0000-0000FF040000}"/>
    <cellStyle name="Percent 68 2" xfId="465" xr:uid="{00000000-0005-0000-0000-000000050000}"/>
    <cellStyle name="Percent 69" xfId="286" xr:uid="{00000000-0005-0000-0000-000001050000}"/>
    <cellStyle name="Percent 69 2" xfId="466" xr:uid="{00000000-0005-0000-0000-000002050000}"/>
    <cellStyle name="Percent 7" xfId="287" xr:uid="{00000000-0005-0000-0000-000003050000}"/>
    <cellStyle name="Percent 7 2" xfId="467" xr:uid="{00000000-0005-0000-0000-000004050000}"/>
    <cellStyle name="Percent 7 2 2" xfId="3032" xr:uid="{00000000-0005-0000-0000-000053120000}"/>
    <cellStyle name="Percent 7 2 2 2" xfId="3033" xr:uid="{00000000-0005-0000-0000-000054120000}"/>
    <cellStyle name="Percent 7 2 2 3" xfId="3034" xr:uid="{00000000-0005-0000-0000-000055120000}"/>
    <cellStyle name="Percent 7 2 2 3 2" xfId="3035" xr:uid="{00000000-0005-0000-0000-000056120000}"/>
    <cellStyle name="Percent 7 3" xfId="3036" xr:uid="{00000000-0005-0000-0000-000057120000}"/>
    <cellStyle name="Percent 7 3 2" xfId="3037" xr:uid="{00000000-0005-0000-0000-000058120000}"/>
    <cellStyle name="Percent 7 3 3" xfId="3038" xr:uid="{00000000-0005-0000-0000-000059120000}"/>
    <cellStyle name="Percent 7 3 3 2" xfId="3039" xr:uid="{00000000-0005-0000-0000-00005A120000}"/>
    <cellStyle name="Percent 70" xfId="288" xr:uid="{00000000-0005-0000-0000-000005050000}"/>
    <cellStyle name="Percent 70 2" xfId="468" xr:uid="{00000000-0005-0000-0000-000006050000}"/>
    <cellStyle name="Percent 71" xfId="219" xr:uid="{00000000-0005-0000-0000-000007050000}"/>
    <cellStyle name="Percent 72" xfId="319" xr:uid="{00000000-0005-0000-0000-000008050000}"/>
    <cellStyle name="Percent 73" xfId="314" xr:uid="{00000000-0005-0000-0000-000009050000}"/>
    <cellStyle name="Percent 74" xfId="321" xr:uid="{00000000-0005-0000-0000-00000A050000}"/>
    <cellStyle name="Percent 75" xfId="316" xr:uid="{00000000-0005-0000-0000-00000B050000}"/>
    <cellStyle name="Percent 76" xfId="399" xr:uid="{00000000-0005-0000-0000-00000C050000}"/>
    <cellStyle name="Percent 77" xfId="472" xr:uid="{00000000-0005-0000-0000-00000D050000}"/>
    <cellStyle name="Percent 78" xfId="478" xr:uid="{00000000-0005-0000-0000-00000E050000}"/>
    <cellStyle name="Percent 79" xfId="499" xr:uid="{00000000-0005-0000-0000-00000F050000}"/>
    <cellStyle name="Percent 8" xfId="289" xr:uid="{00000000-0005-0000-0000-000010050000}"/>
    <cellStyle name="Percent 8 2" xfId="469" xr:uid="{00000000-0005-0000-0000-000011050000}"/>
    <cellStyle name="Percent 8 2 2" xfId="3040" xr:uid="{00000000-0005-0000-0000-00005D120000}"/>
    <cellStyle name="Percent 8 2 2 2" xfId="3041" xr:uid="{00000000-0005-0000-0000-00005E120000}"/>
    <cellStyle name="Percent 8 2 2 2 2" xfId="3042" xr:uid="{00000000-0005-0000-0000-00005F120000}"/>
    <cellStyle name="Percent 8 2 2 2 3" xfId="3043" xr:uid="{00000000-0005-0000-0000-000060120000}"/>
    <cellStyle name="Percent 8 2 2 2 3 2" xfId="3044" xr:uid="{00000000-0005-0000-0000-000061120000}"/>
    <cellStyle name="Percent 8 2 3" xfId="3045" xr:uid="{00000000-0005-0000-0000-000062120000}"/>
    <cellStyle name="Percent 8 2 3 2" xfId="3046" xr:uid="{00000000-0005-0000-0000-000063120000}"/>
    <cellStyle name="Percent 8 2 3 3" xfId="3047" xr:uid="{00000000-0005-0000-0000-000064120000}"/>
    <cellStyle name="Percent 8 2 3 3 2" xfId="3048" xr:uid="{00000000-0005-0000-0000-000065120000}"/>
    <cellStyle name="Percent 8 3" xfId="3049" xr:uid="{00000000-0005-0000-0000-000066120000}"/>
    <cellStyle name="Percent 8 3 2" xfId="3050" xr:uid="{00000000-0005-0000-0000-000067120000}"/>
    <cellStyle name="Percent 8 3 2 2" xfId="3051" xr:uid="{00000000-0005-0000-0000-000068120000}"/>
    <cellStyle name="Percent 8 3 2 3" xfId="3052" xr:uid="{00000000-0005-0000-0000-000069120000}"/>
    <cellStyle name="Percent 8 3 2 3 2" xfId="3053" xr:uid="{00000000-0005-0000-0000-00006A120000}"/>
    <cellStyle name="Percent 8 4" xfId="3054" xr:uid="{00000000-0005-0000-0000-00006B120000}"/>
    <cellStyle name="Percent 8 4 2" xfId="3055" xr:uid="{00000000-0005-0000-0000-00006C120000}"/>
    <cellStyle name="Percent 8 4 3" xfId="3056" xr:uid="{00000000-0005-0000-0000-00006D120000}"/>
    <cellStyle name="Percent 8 4 3 2" xfId="3057" xr:uid="{00000000-0005-0000-0000-00006E120000}"/>
    <cellStyle name="Percent 80" xfId="479" xr:uid="{00000000-0005-0000-0000-000012050000}"/>
    <cellStyle name="Percent 81" xfId="500" xr:uid="{00000000-0005-0000-0000-000013050000}"/>
    <cellStyle name="Percent 82" xfId="480" xr:uid="{00000000-0005-0000-0000-000014050000}"/>
    <cellStyle name="Percent 83" xfId="501" xr:uid="{00000000-0005-0000-0000-000015050000}"/>
    <cellStyle name="Percent 84" xfId="481" xr:uid="{00000000-0005-0000-0000-000016050000}"/>
    <cellStyle name="Percent 85" xfId="538" xr:uid="{00000000-0005-0000-0000-000017050000}"/>
    <cellStyle name="Percent 86" xfId="520" xr:uid="{00000000-0005-0000-0000-000018050000}"/>
    <cellStyle name="Percent 87" xfId="536" xr:uid="{00000000-0005-0000-0000-000019050000}"/>
    <cellStyle name="Percent 88" xfId="519" xr:uid="{00000000-0005-0000-0000-00001A050000}"/>
    <cellStyle name="Percent 89" xfId="537" xr:uid="{00000000-0005-0000-0000-00001B050000}"/>
    <cellStyle name="Percent 9" xfId="290" xr:uid="{00000000-0005-0000-0000-00001C050000}"/>
    <cellStyle name="Percent 9 2" xfId="470" xr:uid="{00000000-0005-0000-0000-00001D050000}"/>
    <cellStyle name="Percent 9 2 2" xfId="3058" xr:uid="{00000000-0005-0000-0000-000071120000}"/>
    <cellStyle name="Percent 9 2 2 2" xfId="3059" xr:uid="{00000000-0005-0000-0000-000072120000}"/>
    <cellStyle name="Percent 9 2 2 3" xfId="3060" xr:uid="{00000000-0005-0000-0000-000073120000}"/>
    <cellStyle name="Percent 9 2 2 3 2" xfId="3061" xr:uid="{00000000-0005-0000-0000-000074120000}"/>
    <cellStyle name="Percent 9 3" xfId="3062" xr:uid="{00000000-0005-0000-0000-000075120000}"/>
    <cellStyle name="Percent 9 3 2" xfId="3063" xr:uid="{00000000-0005-0000-0000-000076120000}"/>
    <cellStyle name="Percent 9 3 3" xfId="3064" xr:uid="{00000000-0005-0000-0000-000077120000}"/>
    <cellStyle name="Percent 9 3 3 2" xfId="3065" xr:uid="{00000000-0005-0000-0000-000078120000}"/>
    <cellStyle name="Percent 90" xfId="518" xr:uid="{00000000-0005-0000-0000-00001E050000}"/>
    <cellStyle name="Percent 91" xfId="539" xr:uid="{00000000-0005-0000-0000-00001F050000}"/>
    <cellStyle name="Percent 92" xfId="517" xr:uid="{00000000-0005-0000-0000-000020050000}"/>
    <cellStyle name="Percent 93" xfId="541" xr:uid="{00000000-0005-0000-0000-000021050000}"/>
    <cellStyle name="Percent 94" xfId="516" xr:uid="{00000000-0005-0000-0000-000022050000}"/>
    <cellStyle name="Percent 95" xfId="540" xr:uid="{00000000-0005-0000-0000-000023050000}"/>
    <cellStyle name="Percent 96" xfId="515" xr:uid="{00000000-0005-0000-0000-000024050000}"/>
    <cellStyle name="Percent 97" xfId="542" xr:uid="{00000000-0005-0000-0000-000025050000}"/>
    <cellStyle name="Percent 98" xfId="514" xr:uid="{00000000-0005-0000-0000-000026050000}"/>
    <cellStyle name="Percent 99" xfId="543" xr:uid="{00000000-0005-0000-0000-000027050000}"/>
    <cellStyle name="Prozent 2" xfId="3066" xr:uid="{00000000-0005-0000-0000-000079120000}"/>
    <cellStyle name="Prozent 3" xfId="3067" xr:uid="{00000000-0005-0000-0000-00007A120000}"/>
    <cellStyle name="Prozent 3 2" xfId="3068" xr:uid="{00000000-0005-0000-0000-00007B120000}"/>
    <cellStyle name="SAPBEXaggData" xfId="3069" xr:uid="{00000000-0005-0000-0000-00007C120000}"/>
    <cellStyle name="SAPBEXaggData 10" xfId="14234" xr:uid="{3C589100-848C-4755-845A-D7FFA7404226}"/>
    <cellStyle name="SAPBEXaggData 11" xfId="13467" xr:uid="{5E37A1C1-C0E9-4022-99FF-A2D1A7C76CF1}"/>
    <cellStyle name="SAPBEXaggData 2" xfId="3070" xr:uid="{00000000-0005-0000-0000-00007D120000}"/>
    <cellStyle name="SAPBEXaggData 2 10" xfId="12300" xr:uid="{0C488FE9-67EE-4B02-BC10-0F6D39EB6E08}"/>
    <cellStyle name="SAPBEXaggData 2 2" xfId="4992" xr:uid="{00000000-0005-0000-0000-00007E120000}"/>
    <cellStyle name="SAPBEXaggData 2 2 2" xfId="6778" xr:uid="{00000000-0005-0000-0000-00007E120000}"/>
    <cellStyle name="SAPBEXaggData 2 2 3" xfId="11128" xr:uid="{3AA4CFA5-F341-4E8F-88D7-D84D29FE62E4}"/>
    <cellStyle name="SAPBEXaggData 2 2 4" xfId="12532" xr:uid="{B3D032F2-0E53-43F7-B5EE-0AF6A868ABA7}"/>
    <cellStyle name="SAPBEXaggData 2 2 5" xfId="14493" xr:uid="{4CF3E7DF-8C47-4E76-A701-54ABDC4DE92E}"/>
    <cellStyle name="SAPBEXaggData 2 2 6" xfId="15545" xr:uid="{7BF321E4-0EE8-4413-9514-C122B73F8A56}"/>
    <cellStyle name="SAPBEXaggData 2 2 7" xfId="17074" xr:uid="{83EFD0BB-3FF7-46EF-B818-D5A97C452595}"/>
    <cellStyle name="SAPBEXaggData 2 2 8" xfId="18383" xr:uid="{6921043D-31AD-4615-A189-7D05182BE889}"/>
    <cellStyle name="SAPBEXaggData 2 2 9" xfId="19612" xr:uid="{969F8D7C-26A9-4010-AC86-7F7F5760604C}"/>
    <cellStyle name="SAPBEXaggData 2 3" xfId="5886" xr:uid="{00000000-0005-0000-0000-00007D120000}"/>
    <cellStyle name="SAPBEXaggData 2 4" xfId="9258" xr:uid="{C10ED6D7-28DF-4170-B75F-C3219EE6FCBD}"/>
    <cellStyle name="SAPBEXaggData 2 5" xfId="8320" xr:uid="{B20498D5-4D65-4E11-93AA-24E52055C1C7}"/>
    <cellStyle name="SAPBEXaggData 2 6" xfId="9179" xr:uid="{71E353AE-59F8-48D7-A8E7-18ECD5934841}"/>
    <cellStyle name="SAPBEXaggData 2 7" xfId="8390" xr:uid="{8102BB2E-6C03-4E89-89FF-2389FB9B48C1}"/>
    <cellStyle name="SAPBEXaggData 2 8" xfId="8849" xr:uid="{015977F7-1424-4FB4-BE2B-172F5675EC7F}"/>
    <cellStyle name="SAPBEXaggData 2 9" xfId="14247" xr:uid="{DE52C7C4-DF95-4C66-9E9D-E85F2600DF2D}"/>
    <cellStyle name="SAPBEXaggData 3" xfId="4991" xr:uid="{00000000-0005-0000-0000-00007F120000}"/>
    <cellStyle name="SAPBEXaggData 3 2" xfId="6777" xr:uid="{00000000-0005-0000-0000-00007F120000}"/>
    <cellStyle name="SAPBEXaggData 3 3" xfId="11127" xr:uid="{55DE2837-AA52-46C5-A16F-20516116DBD0}"/>
    <cellStyle name="SAPBEXaggData 3 4" xfId="12531" xr:uid="{D4C3AEBB-0E6B-4DD7-AB60-60E5525083CC}"/>
    <cellStyle name="SAPBEXaggData 3 5" xfId="12363" xr:uid="{7BF06D06-C9A5-405C-90BA-F8D5E1EAF7B5}"/>
    <cellStyle name="SAPBEXaggData 3 6" xfId="15544" xr:uid="{6CC84546-21B5-405C-9F9F-6CB4F4820D66}"/>
    <cellStyle name="SAPBEXaggData 3 7" xfId="17073" xr:uid="{6728AAE0-78F4-4A9A-A437-41E8019ABDE8}"/>
    <cellStyle name="SAPBEXaggData 3 8" xfId="18382" xr:uid="{F57443CC-EE7F-46ED-9D10-C01089A9E4EC}"/>
    <cellStyle name="SAPBEXaggData 3 9" xfId="19299" xr:uid="{B08380F7-FC49-4A33-B57E-35839AF93FBB}"/>
    <cellStyle name="SAPBEXaggData 4" xfId="5885" xr:uid="{00000000-0005-0000-0000-00007C120000}"/>
    <cellStyle name="SAPBEXaggData 5" xfId="9257" xr:uid="{025BEF9C-7493-4629-8E39-DC9CE8E64F68}"/>
    <cellStyle name="SAPBEXaggData 6" xfId="8321" xr:uid="{FB6A5739-B2C3-4C97-BBB8-280088BC2534}"/>
    <cellStyle name="SAPBEXaggData 7" xfId="12264" xr:uid="{EBE106AC-072C-47A3-9BB8-A3A49E4470D6}"/>
    <cellStyle name="SAPBEXaggData 8" xfId="9555" xr:uid="{08A61A3B-AC1F-4955-A6E7-371DB865ABBF}"/>
    <cellStyle name="SAPBEXaggData 9" xfId="8850" xr:uid="{1E2F324E-6C44-49EE-B36F-3C2A9DAC1B9E}"/>
    <cellStyle name="SAPBEXaggDataEmph" xfId="3071" xr:uid="{00000000-0005-0000-0000-000080120000}"/>
    <cellStyle name="SAPBEXaggDataEmph 10" xfId="18166" xr:uid="{14DB9B3D-63AB-48EB-AD15-23CD96455F87}"/>
    <cellStyle name="SAPBEXaggDataEmph 2" xfId="4993" xr:uid="{00000000-0005-0000-0000-000081120000}"/>
    <cellStyle name="SAPBEXaggDataEmph 2 2" xfId="6779" xr:uid="{00000000-0005-0000-0000-000081120000}"/>
    <cellStyle name="SAPBEXaggDataEmph 2 3" xfId="11129" xr:uid="{05DCE547-1581-4472-8252-69ED48476554}"/>
    <cellStyle name="SAPBEXaggDataEmph 2 4" xfId="12533" xr:uid="{0B350AF6-FE4C-4F80-88AB-D8A1D21D9541}"/>
    <cellStyle name="SAPBEXaggDataEmph 2 5" xfId="8415" xr:uid="{BDF1B3BB-B992-4264-A092-B86451AFAFF0}"/>
    <cellStyle name="SAPBEXaggDataEmph 2 6" xfId="15546" xr:uid="{55A6323A-A5F6-491F-9209-CCFEE62E81A0}"/>
    <cellStyle name="SAPBEXaggDataEmph 2 7" xfId="17075" xr:uid="{E70AE0D7-FCED-4355-8B4B-50FE8AFE0C57}"/>
    <cellStyle name="SAPBEXaggDataEmph 2 8" xfId="18384" xr:uid="{2132CD10-10B4-4243-9992-381B418F9FE8}"/>
    <cellStyle name="SAPBEXaggDataEmph 2 9" xfId="13748" xr:uid="{D656844A-25B1-42FC-AB71-D04B9AB555EA}"/>
    <cellStyle name="SAPBEXaggDataEmph 3" xfId="5887" xr:uid="{00000000-0005-0000-0000-000080120000}"/>
    <cellStyle name="SAPBEXaggDataEmph 4" xfId="9259" xr:uid="{F70FA273-CB84-4581-B7DD-8616F8DAFD20}"/>
    <cellStyle name="SAPBEXaggDataEmph 5" xfId="8319" xr:uid="{90E93BBF-E5B4-4312-A6EA-D80BD542AC79}"/>
    <cellStyle name="SAPBEXaggDataEmph 6" xfId="9316" xr:uid="{ABB04FA6-4FEE-4080-9DE9-7F3AC8422033}"/>
    <cellStyle name="SAPBEXaggDataEmph 7" xfId="10593" xr:uid="{AFA48046-F330-464E-A5E9-A2A97CD1006B}"/>
    <cellStyle name="SAPBEXaggDataEmph 8" xfId="8848" xr:uid="{9AD29C0B-8DC7-4CED-B470-42782BCC4AB3}"/>
    <cellStyle name="SAPBEXaggDataEmph 9" xfId="14778" xr:uid="{95205EEF-A02F-47F9-B646-FC59D32B326D}"/>
    <cellStyle name="SAPBEXaggItem" xfId="3072" xr:uid="{00000000-0005-0000-0000-000082120000}"/>
    <cellStyle name="SAPBEXaggItem 10" xfId="13840" xr:uid="{F6DFD95F-B543-48D4-BB76-33AF4B834E41}"/>
    <cellStyle name="SAPBEXaggItem 11" xfId="19854" xr:uid="{32B13DD8-8DD6-402C-AF85-0D048E63674E}"/>
    <cellStyle name="SAPBEXaggItem 2" xfId="3073" xr:uid="{00000000-0005-0000-0000-000083120000}"/>
    <cellStyle name="SAPBEXaggItem 2 10" xfId="19503" xr:uid="{CFCE2DA4-EE1A-4EEC-A0D6-2420A7366358}"/>
    <cellStyle name="SAPBEXaggItem 2 2" xfId="4995" xr:uid="{00000000-0005-0000-0000-000084120000}"/>
    <cellStyle name="SAPBEXaggItem 2 2 2" xfId="6781" xr:uid="{00000000-0005-0000-0000-000084120000}"/>
    <cellStyle name="SAPBEXaggItem 2 2 3" xfId="11131" xr:uid="{AA872852-A337-4B6A-8200-D8FF3DAE6E1E}"/>
    <cellStyle name="SAPBEXaggItem 2 2 4" xfId="12535" xr:uid="{03EE07C3-DDDB-45CE-9DB8-847EF627E3E6}"/>
    <cellStyle name="SAPBEXaggItem 2 2 5" xfId="12122" xr:uid="{BC92FD2D-42BD-439C-BB10-1D084122F056}"/>
    <cellStyle name="SAPBEXaggItem 2 2 6" xfId="15548" xr:uid="{8B8A5185-BD8F-4AC8-83F9-23B44D8A8F0F}"/>
    <cellStyle name="SAPBEXaggItem 2 2 7" xfId="17077" xr:uid="{221AF386-95A9-453C-8A52-04AA1FFFB2DB}"/>
    <cellStyle name="SAPBEXaggItem 2 2 8" xfId="18386" xr:uid="{478EBEA8-57BB-4A71-9633-AD599BD1A7EF}"/>
    <cellStyle name="SAPBEXaggItem 2 2 9" xfId="19633" xr:uid="{538A660A-BB5D-41E6-8FF3-4D771999C756}"/>
    <cellStyle name="SAPBEXaggItem 2 3" xfId="5889" xr:uid="{00000000-0005-0000-0000-000083120000}"/>
    <cellStyle name="SAPBEXaggItem 2 4" xfId="9261" xr:uid="{C8C6868B-34F9-4990-91D9-98451855BF30}"/>
    <cellStyle name="SAPBEXaggItem 2 5" xfId="8317" xr:uid="{D3DB261C-B211-4A61-B8BB-8AA469863B9F}"/>
    <cellStyle name="SAPBEXaggItem 2 6" xfId="13877" xr:uid="{8070D737-241A-4439-8158-579192E05FF4}"/>
    <cellStyle name="SAPBEXaggItem 2 7" xfId="12243" xr:uid="{3EAD795F-210B-4FA6-A999-A3FBEA1A1FC0}"/>
    <cellStyle name="SAPBEXaggItem 2 8" xfId="8846" xr:uid="{A3B0B595-48BA-4D4E-97BE-06BE2A477D00}"/>
    <cellStyle name="SAPBEXaggItem 2 9" xfId="8249" xr:uid="{4E738E7A-33E1-4B9C-9C71-09D8387CB357}"/>
    <cellStyle name="SAPBEXaggItem 3" xfId="4994" xr:uid="{00000000-0005-0000-0000-000085120000}"/>
    <cellStyle name="SAPBEXaggItem 3 2" xfId="6780" xr:uid="{00000000-0005-0000-0000-000085120000}"/>
    <cellStyle name="SAPBEXaggItem 3 3" xfId="11130" xr:uid="{895C67FD-BD49-4BED-93E9-D6BFF589FDF6}"/>
    <cellStyle name="SAPBEXaggItem 3 4" xfId="12534" xr:uid="{870EC323-01FF-41AE-9F4D-EECBF5437CAD}"/>
    <cellStyle name="SAPBEXaggItem 3 5" xfId="12134" xr:uid="{342DF91F-7267-46B6-AD90-A4CC8F46CFD5}"/>
    <cellStyle name="SAPBEXaggItem 3 6" xfId="15547" xr:uid="{E2DBF9DF-1E47-4A2E-86E9-BCFC67DA004E}"/>
    <cellStyle name="SAPBEXaggItem 3 7" xfId="17076" xr:uid="{25E85B83-5FED-49A9-8287-1E255E6722EB}"/>
    <cellStyle name="SAPBEXaggItem 3 8" xfId="18385" xr:uid="{0EC2187A-FF8D-4800-B578-D6EC818E6347}"/>
    <cellStyle name="SAPBEXaggItem 3 9" xfId="10789" xr:uid="{FF33E445-2A93-4F30-9457-04B2C7615F71}"/>
    <cellStyle name="SAPBEXaggItem 4" xfId="5888" xr:uid="{00000000-0005-0000-0000-000082120000}"/>
    <cellStyle name="SAPBEXaggItem 5" xfId="9260" xr:uid="{68398737-02C9-4B24-9769-CA21713803D7}"/>
    <cellStyle name="SAPBEXaggItem 6" xfId="8318" xr:uid="{AF536A08-2AAB-4C0A-ACE3-B41105723E62}"/>
    <cellStyle name="SAPBEXaggItem 7" xfId="12181" xr:uid="{742ED4B4-0597-4422-A473-C6F26DDA8C31}"/>
    <cellStyle name="SAPBEXaggItem 8" xfId="14418" xr:uid="{1C393CE1-5130-4365-A5F4-9430204A9AD9}"/>
    <cellStyle name="SAPBEXaggItem 9" xfId="8847" xr:uid="{ABB32806-5BFD-4E0B-9491-C27F96D07C11}"/>
    <cellStyle name="SAPBEXchaText" xfId="291" xr:uid="{00000000-0005-0000-0000-000028050000}"/>
    <cellStyle name="SAPBEXchaText 2" xfId="3221" xr:uid="{00000000-0005-0000-0000-000087120000}"/>
    <cellStyle name="SAPBEXexcBad7" xfId="3074" xr:uid="{00000000-0005-0000-0000-000088120000}"/>
    <cellStyle name="SAPBEXexcBad7 10" xfId="14422" xr:uid="{B3634F8C-EC8A-4352-A4BE-A8E7CE84B848}"/>
    <cellStyle name="SAPBEXexcBad7 2" xfId="4996" xr:uid="{00000000-0005-0000-0000-000089120000}"/>
    <cellStyle name="SAPBEXexcBad7 2 2" xfId="6782" xr:uid="{00000000-0005-0000-0000-000089120000}"/>
    <cellStyle name="SAPBEXexcBad7 2 3" xfId="11132" xr:uid="{DE071092-FF30-4C3F-90EE-E074AA3E4536}"/>
    <cellStyle name="SAPBEXexcBad7 2 4" xfId="12536" xr:uid="{82D25FFE-66DB-4BBE-8768-E6255F90BD15}"/>
    <cellStyle name="SAPBEXexcBad7 2 5" xfId="14563" xr:uid="{9FE70C4D-1C04-40BA-A2CD-0F114A5EFC65}"/>
    <cellStyle name="SAPBEXexcBad7 2 6" xfId="15549" xr:uid="{26194192-B34F-4B43-B15F-867091C374BF}"/>
    <cellStyle name="SAPBEXexcBad7 2 7" xfId="17078" xr:uid="{26E86C0A-7181-436E-8D9B-89AEEB7F1DFD}"/>
    <cellStyle name="SAPBEXexcBad7 2 8" xfId="18387" xr:uid="{7F43C00C-0A07-49D2-B989-888E8DCFDD84}"/>
    <cellStyle name="SAPBEXexcBad7 2 9" xfId="12499" xr:uid="{20A81D55-9454-4B23-93EA-C9DC722E1B7B}"/>
    <cellStyle name="SAPBEXexcBad7 3" xfId="5890" xr:uid="{00000000-0005-0000-0000-000088120000}"/>
    <cellStyle name="SAPBEXexcBad7 4" xfId="9262" xr:uid="{C1FFE682-8AA0-4F7D-A5E5-3A477B0AE887}"/>
    <cellStyle name="SAPBEXexcBad7 5" xfId="8315" xr:uid="{1E037A48-69BE-4AF0-9997-FDCBD8CDB957}"/>
    <cellStyle name="SAPBEXexcBad7 6" xfId="12272" xr:uid="{E7226C5C-48D0-45AC-B6C6-4EEB32A9007D}"/>
    <cellStyle name="SAPBEXexcBad7 7" xfId="14660" xr:uid="{B32586D9-FD35-45DC-A73F-24A35E99B0C9}"/>
    <cellStyle name="SAPBEXexcBad7 8" xfId="8845" xr:uid="{92CC4A48-D799-4DED-BD05-667EE69196F5}"/>
    <cellStyle name="SAPBEXexcBad7 9" xfId="9073" xr:uid="{3A16A2AE-D36E-4CC2-B8F1-D58247DC86E4}"/>
    <cellStyle name="SAPBEXexcBad8" xfId="3075" xr:uid="{00000000-0005-0000-0000-00008A120000}"/>
    <cellStyle name="SAPBEXexcBad8 10" xfId="13497" xr:uid="{8987B545-2706-4ED2-BA8D-672D02EAD94E}"/>
    <cellStyle name="SAPBEXexcBad8 2" xfId="4997" xr:uid="{00000000-0005-0000-0000-00008B120000}"/>
    <cellStyle name="SAPBEXexcBad8 2 2" xfId="6783" xr:uid="{00000000-0005-0000-0000-00008B120000}"/>
    <cellStyle name="SAPBEXexcBad8 2 3" xfId="11133" xr:uid="{40E10FEC-FCED-441B-9948-B8CC9A757AB2}"/>
    <cellStyle name="SAPBEXexcBad8 2 4" xfId="12537" xr:uid="{9CB48D65-E939-4549-945F-1F8D20EA82B2}"/>
    <cellStyle name="SAPBEXexcBad8 2 5" xfId="14637" xr:uid="{2B550D7E-1D9C-42E9-96EF-79BD50E4724F}"/>
    <cellStyle name="SAPBEXexcBad8 2 6" xfId="15550" xr:uid="{F56A395F-0604-4FD9-AD09-2C3C4B24C6DB}"/>
    <cellStyle name="SAPBEXexcBad8 2 7" xfId="17079" xr:uid="{565B7A59-3163-4376-9CEB-C23D98D54FF9}"/>
    <cellStyle name="SAPBEXexcBad8 2 8" xfId="18388" xr:uid="{6F0C2BA3-8B0D-48DE-9647-F32C30517FCF}"/>
    <cellStyle name="SAPBEXexcBad8 2 9" xfId="16911" xr:uid="{E31C8D23-D8FF-4682-AE5B-42DE1A7B5458}"/>
    <cellStyle name="SAPBEXexcBad8 3" xfId="5891" xr:uid="{00000000-0005-0000-0000-00008A120000}"/>
    <cellStyle name="SAPBEXexcBad8 4" xfId="9263" xr:uid="{0AE650B0-7CAD-41A2-9584-2414F88379C9}"/>
    <cellStyle name="SAPBEXexcBad8 5" xfId="8314" xr:uid="{F1E76549-C04E-45CD-923B-EB446847BF24}"/>
    <cellStyle name="SAPBEXexcBad8 6" xfId="10948" xr:uid="{DE1F14EB-06DA-4E47-A952-FF3DC4CED16E}"/>
    <cellStyle name="SAPBEXexcBad8 7" xfId="8670" xr:uid="{41E16E34-19B3-4785-9F46-1D4DB6D99DD1}"/>
    <cellStyle name="SAPBEXexcBad8 8" xfId="8844" xr:uid="{0F97BAF9-8468-4515-AEFE-E5EBF255D52D}"/>
    <cellStyle name="SAPBEXexcBad8 9" xfId="14457" xr:uid="{A8BFD016-8D50-4CE6-A901-2602B1FF098C}"/>
    <cellStyle name="SAPBEXexcBad9" xfId="3076" xr:uid="{00000000-0005-0000-0000-00008C120000}"/>
    <cellStyle name="SAPBEXexcBad9 10" xfId="16853" xr:uid="{9DD16C2F-9C6D-4457-A5F9-A540AF0A352A}"/>
    <cellStyle name="SAPBEXexcBad9 2" xfId="4998" xr:uid="{00000000-0005-0000-0000-00008D120000}"/>
    <cellStyle name="SAPBEXexcBad9 2 2" xfId="6784" xr:uid="{00000000-0005-0000-0000-00008D120000}"/>
    <cellStyle name="SAPBEXexcBad9 2 3" xfId="11134" xr:uid="{470D7BB8-5B07-4489-A615-5265BCADF5A4}"/>
    <cellStyle name="SAPBEXexcBad9 2 4" xfId="12538" xr:uid="{6384647B-5CCA-4A66-A6FA-A44044A7E71E}"/>
    <cellStyle name="SAPBEXexcBad9 2 5" xfId="13701" xr:uid="{4ED380E9-6801-4299-9F2C-BECFFE66CB07}"/>
    <cellStyle name="SAPBEXexcBad9 2 6" xfId="15551" xr:uid="{FBFD5698-113A-4B59-8EDC-92E1C22757D8}"/>
    <cellStyle name="SAPBEXexcBad9 2 7" xfId="17080" xr:uid="{53B99FEF-8774-46F4-805B-72B14D8E3AF4}"/>
    <cellStyle name="SAPBEXexcBad9 2 8" xfId="18389" xr:uid="{590F26BC-52FE-4507-A6A2-872D56E6530C}"/>
    <cellStyle name="SAPBEXexcBad9 2 9" xfId="19838" xr:uid="{0BBA8669-7D2F-4513-8462-39B92D10E71B}"/>
    <cellStyle name="SAPBEXexcBad9 3" xfId="5892" xr:uid="{00000000-0005-0000-0000-00008C120000}"/>
    <cellStyle name="SAPBEXexcBad9 4" xfId="9264" xr:uid="{8DDD773E-95CD-4109-86B4-13FE9F872871}"/>
    <cellStyle name="SAPBEXexcBad9 5" xfId="8313" xr:uid="{6A97B2D7-BABD-43B7-8A0B-00BC6062C039}"/>
    <cellStyle name="SAPBEXexcBad9 6" xfId="9002" xr:uid="{08B44DA0-F63E-4CDE-B9CF-465002710F7E}"/>
    <cellStyle name="SAPBEXexcBad9 7" xfId="13761" xr:uid="{5410104C-3A3F-4719-A061-918F88909C65}"/>
    <cellStyle name="SAPBEXexcBad9 8" xfId="8843" xr:uid="{12DF4AE9-6218-43EA-B328-BAA06CBBC414}"/>
    <cellStyle name="SAPBEXexcBad9 9" xfId="10667" xr:uid="{C7FA06EF-F1CA-49FF-9CA9-4B383D30E207}"/>
    <cellStyle name="SAPBEXexcCritical4" xfId="3077" xr:uid="{00000000-0005-0000-0000-00008E120000}"/>
    <cellStyle name="SAPBEXexcCritical4 10" xfId="16709" xr:uid="{16F1E5CF-526B-4546-87F5-E24C5BFADE75}"/>
    <cellStyle name="SAPBEXexcCritical4 2" xfId="4999" xr:uid="{00000000-0005-0000-0000-00008F120000}"/>
    <cellStyle name="SAPBEXexcCritical4 2 2" xfId="6785" xr:uid="{00000000-0005-0000-0000-00008F120000}"/>
    <cellStyle name="SAPBEXexcCritical4 2 3" xfId="11135" xr:uid="{75A2142D-7D54-4569-AD59-4A9C2BF9EA47}"/>
    <cellStyle name="SAPBEXexcCritical4 2 4" xfId="12539" xr:uid="{22EF1703-8639-4AEF-87D8-06567ABE444E}"/>
    <cellStyle name="SAPBEXexcCritical4 2 5" xfId="13918" xr:uid="{4D0EFF84-B09A-49BF-9E0F-3FA93473036E}"/>
    <cellStyle name="SAPBEXexcCritical4 2 6" xfId="15552" xr:uid="{34B0E5AF-5A5D-4FE0-871E-E19C5046BB1C}"/>
    <cellStyle name="SAPBEXexcCritical4 2 7" xfId="17081" xr:uid="{70F4BAA5-E8B7-4172-92FE-0D12B15890A8}"/>
    <cellStyle name="SAPBEXexcCritical4 2 8" xfId="18390" xr:uid="{689C5ED3-4DAD-4A94-A241-3C49BA102075}"/>
    <cellStyle name="SAPBEXexcCritical4 2 9" xfId="8820" xr:uid="{0B6F7C17-F09F-47BF-BB41-B94AF50B6559}"/>
    <cellStyle name="SAPBEXexcCritical4 3" xfId="5893" xr:uid="{00000000-0005-0000-0000-00008E120000}"/>
    <cellStyle name="SAPBEXexcCritical4 4" xfId="9265" xr:uid="{66EE9D24-2237-4B0A-B201-9661E67B48A5}"/>
    <cellStyle name="SAPBEXexcCritical4 5" xfId="8312" xr:uid="{9276E95A-D52D-4AAF-9126-381F4D192218}"/>
    <cellStyle name="SAPBEXexcCritical4 6" xfId="13987" xr:uid="{52F1E9CF-92BA-485D-9D36-7BE03A9FAF76}"/>
    <cellStyle name="SAPBEXexcCritical4 7" xfId="12491" xr:uid="{C3D75D30-C239-4887-A80D-00DB7436FC4B}"/>
    <cellStyle name="SAPBEXexcCritical4 8" xfId="8842" xr:uid="{721D6A29-554F-4ECC-9849-67879B5B054A}"/>
    <cellStyle name="SAPBEXexcCritical4 9" xfId="14293" xr:uid="{27D50382-C9F3-4208-8972-FA922E214FBF}"/>
    <cellStyle name="SAPBEXexcCritical5" xfId="3078" xr:uid="{00000000-0005-0000-0000-000090120000}"/>
    <cellStyle name="SAPBEXexcCritical5 10" xfId="19956" xr:uid="{6B1E2CE3-C17D-4B5E-A04A-B0C8FF49AF1A}"/>
    <cellStyle name="SAPBEXexcCritical5 2" xfId="5000" xr:uid="{00000000-0005-0000-0000-000091120000}"/>
    <cellStyle name="SAPBEXexcCritical5 2 2" xfId="6786" xr:uid="{00000000-0005-0000-0000-000091120000}"/>
    <cellStyle name="SAPBEXexcCritical5 2 3" xfId="11136" xr:uid="{E29C44E3-6561-4ACD-942A-F29C7A89CE4D}"/>
    <cellStyle name="SAPBEXexcCritical5 2 4" xfId="12540" xr:uid="{6EF8F48A-6629-4BB6-A8DA-1F40F01825EF}"/>
    <cellStyle name="SAPBEXexcCritical5 2 5" xfId="12062" xr:uid="{579AB06E-7B0C-47C2-BCC4-36BB1BA89A38}"/>
    <cellStyle name="SAPBEXexcCritical5 2 6" xfId="15553" xr:uid="{50105765-282F-4329-8DFD-C2366D84A8C6}"/>
    <cellStyle name="SAPBEXexcCritical5 2 7" xfId="17082" xr:uid="{18FC2005-BCE7-4E97-8A1D-D5CC3C6DA28A}"/>
    <cellStyle name="SAPBEXexcCritical5 2 8" xfId="18391" xr:uid="{3D85CBCD-B3E8-4288-A340-99BAC767A39A}"/>
    <cellStyle name="SAPBEXexcCritical5 2 9" xfId="10991" xr:uid="{6B468F5C-9BBA-47BF-B363-D083BA45452F}"/>
    <cellStyle name="SAPBEXexcCritical5 3" xfId="5894" xr:uid="{00000000-0005-0000-0000-000090120000}"/>
    <cellStyle name="SAPBEXexcCritical5 4" xfId="9266" xr:uid="{4DFC45A8-F68D-4256-AFB1-D632C29CE54D}"/>
    <cellStyle name="SAPBEXexcCritical5 5" xfId="8311" xr:uid="{7F37FF71-AE5D-4671-94F6-2C0C322C6187}"/>
    <cellStyle name="SAPBEXexcCritical5 6" xfId="8596" xr:uid="{016060EF-8404-4471-9024-A15EB9FCE91B}"/>
    <cellStyle name="SAPBEXexcCritical5 7" xfId="14832" xr:uid="{D6153299-E8D8-4A3A-B667-86928AAE10B3}"/>
    <cellStyle name="SAPBEXexcCritical5 8" xfId="8841" xr:uid="{4D2C0CFD-F2CC-4A8D-8482-0BE8BB7C4FBC}"/>
    <cellStyle name="SAPBEXexcCritical5 9" xfId="14384" xr:uid="{87E49A45-DE7E-439F-8B57-7A65C8291E1C}"/>
    <cellStyle name="SAPBEXexcCritical6" xfId="3079" xr:uid="{00000000-0005-0000-0000-000092120000}"/>
    <cellStyle name="SAPBEXexcCritical6 10" xfId="15240" xr:uid="{00607DB0-3861-4C02-B7F2-672238446732}"/>
    <cellStyle name="SAPBEXexcCritical6 2" xfId="5001" xr:uid="{00000000-0005-0000-0000-000093120000}"/>
    <cellStyle name="SAPBEXexcCritical6 2 2" xfId="6787" xr:uid="{00000000-0005-0000-0000-000093120000}"/>
    <cellStyle name="SAPBEXexcCritical6 2 3" xfId="11137" xr:uid="{3DA1130C-6766-46FF-A37D-34EF01B3AA1B}"/>
    <cellStyle name="SAPBEXexcCritical6 2 4" xfId="12541" xr:uid="{90446CAF-C6D2-41C3-91A2-62AFB1903EE3}"/>
    <cellStyle name="SAPBEXexcCritical6 2 5" xfId="11039" xr:uid="{D31A0F85-D839-4675-AD87-806BF34921C7}"/>
    <cellStyle name="SAPBEXexcCritical6 2 6" xfId="15554" xr:uid="{5326D6E8-7986-4DC5-9262-13418245BA57}"/>
    <cellStyle name="SAPBEXexcCritical6 2 7" xfId="17083" xr:uid="{F69AD8E8-DBA2-4F04-9AB0-EFB936A5A570}"/>
    <cellStyle name="SAPBEXexcCritical6 2 8" xfId="18392" xr:uid="{E3F17181-26C6-4731-93B4-E849587AA6EB}"/>
    <cellStyle name="SAPBEXexcCritical6 2 9" xfId="18296" xr:uid="{4BF59B9D-B7CA-48D5-B1C5-B87D63E28FD9}"/>
    <cellStyle name="SAPBEXexcCritical6 3" xfId="5895" xr:uid="{00000000-0005-0000-0000-000092120000}"/>
    <cellStyle name="SAPBEXexcCritical6 4" xfId="9267" xr:uid="{007C98AE-ECEB-4659-B298-16E22374BE5F}"/>
    <cellStyle name="SAPBEXexcCritical6 5" xfId="8310" xr:uid="{0F5057D5-99C3-4C18-B415-482C60244A80}"/>
    <cellStyle name="SAPBEXexcCritical6 6" xfId="14063" xr:uid="{BA03A110-1FEF-4958-B30A-B0F166A5C781}"/>
    <cellStyle name="SAPBEXexcCritical6 7" xfId="7951" xr:uid="{80BA44DC-B6F4-435B-9673-E67B133246E8}"/>
    <cellStyle name="SAPBEXexcCritical6 8" xfId="8840" xr:uid="{B5ACA2E4-31C8-4C6C-AE48-A4FE952447A6}"/>
    <cellStyle name="SAPBEXexcCritical6 9" xfId="9166" xr:uid="{8F3992E0-29EB-40A3-91B3-7D5E1457F21E}"/>
    <cellStyle name="SAPBEXexcGood1" xfId="3080" xr:uid="{00000000-0005-0000-0000-000094120000}"/>
    <cellStyle name="SAPBEXexcGood1 10" xfId="16861" xr:uid="{EACB78B1-2B70-4976-970D-D204948ECAB7}"/>
    <cellStyle name="SAPBEXexcGood1 2" xfId="5002" xr:uid="{00000000-0005-0000-0000-000095120000}"/>
    <cellStyle name="SAPBEXexcGood1 2 2" xfId="6788" xr:uid="{00000000-0005-0000-0000-000095120000}"/>
    <cellStyle name="SAPBEXexcGood1 2 3" xfId="11138" xr:uid="{5307CE7F-2FC4-4314-BA03-69348FBD24AF}"/>
    <cellStyle name="SAPBEXexcGood1 2 4" xfId="12542" xr:uid="{FADFBCC5-221D-49EF-8D43-158166511ED2}"/>
    <cellStyle name="SAPBEXexcGood1 2 5" xfId="8986" xr:uid="{BA7A6D2E-1D52-42FD-B21B-67CC789D3D9E}"/>
    <cellStyle name="SAPBEXexcGood1 2 6" xfId="15555" xr:uid="{2970F227-9E94-4BC9-B9E2-698359F996DD}"/>
    <cellStyle name="SAPBEXexcGood1 2 7" xfId="17084" xr:uid="{6F350075-6ACC-4F0D-AC4D-F8109FAF80A7}"/>
    <cellStyle name="SAPBEXexcGood1 2 8" xfId="18393" xr:uid="{1500D99F-71B4-4802-B1E8-EC61AD6B306D}"/>
    <cellStyle name="SAPBEXexcGood1 2 9" xfId="19697" xr:uid="{80ABFDFC-00D3-4F15-8FBA-ED1863A1E984}"/>
    <cellStyle name="SAPBEXexcGood1 3" xfId="5896" xr:uid="{00000000-0005-0000-0000-000094120000}"/>
    <cellStyle name="SAPBEXexcGood1 4" xfId="9268" xr:uid="{88752F42-7E29-4EFB-8BB3-23C13E14523A}"/>
    <cellStyle name="SAPBEXexcGood1 5" xfId="8309" xr:uid="{B2362B35-01B5-40B0-9070-D6F890CC7CEE}"/>
    <cellStyle name="SAPBEXexcGood1 6" xfId="13968" xr:uid="{C043D0B1-37DE-4540-9468-D48D6636F5F5}"/>
    <cellStyle name="SAPBEXexcGood1 7" xfId="12467" xr:uid="{F314B6E6-6A67-4037-8849-75A2169C3873}"/>
    <cellStyle name="SAPBEXexcGood1 8" xfId="8839" xr:uid="{71083110-3326-4A7F-92B0-39D1A471CC46}"/>
    <cellStyle name="SAPBEXexcGood1 9" xfId="14814" xr:uid="{74E13972-294E-4595-9C2A-918861B525C8}"/>
    <cellStyle name="SAPBEXexcGood2" xfId="3081" xr:uid="{00000000-0005-0000-0000-000096120000}"/>
    <cellStyle name="SAPBEXexcGood2 10" xfId="18205" xr:uid="{8DB2B01B-6DB9-4E69-8852-D61A0733168A}"/>
    <cellStyle name="SAPBEXexcGood2 2" xfId="5003" xr:uid="{00000000-0005-0000-0000-000097120000}"/>
    <cellStyle name="SAPBEXexcGood2 2 2" xfId="6789" xr:uid="{00000000-0005-0000-0000-000097120000}"/>
    <cellStyle name="SAPBEXexcGood2 2 3" xfId="11139" xr:uid="{F03B8EE1-FD6E-481D-8EB1-EFBA76C717EA}"/>
    <cellStyle name="SAPBEXexcGood2 2 4" xfId="12543" xr:uid="{68A4DA8A-38FA-47EB-BA2D-C1E5E4C29223}"/>
    <cellStyle name="SAPBEXexcGood2 2 5" xfId="8513" xr:uid="{86C3AF74-63CE-4B51-A70D-7F7A070F63CD}"/>
    <cellStyle name="SAPBEXexcGood2 2 6" xfId="15556" xr:uid="{E360E46B-44BB-4059-9605-2E396C21F54A}"/>
    <cellStyle name="SAPBEXexcGood2 2 7" xfId="17085" xr:uid="{9E2BCCD1-47D9-4031-8B86-5091D72286FA}"/>
    <cellStyle name="SAPBEXexcGood2 2 8" xfId="18394" xr:uid="{D0A27934-9F63-426F-9D48-59EDE3E97B54}"/>
    <cellStyle name="SAPBEXexcGood2 2 9" xfId="15100" xr:uid="{117BE076-56E7-4345-A184-5046CA5C48CE}"/>
    <cellStyle name="SAPBEXexcGood2 3" xfId="5897" xr:uid="{00000000-0005-0000-0000-000096120000}"/>
    <cellStyle name="SAPBEXexcGood2 4" xfId="9269" xr:uid="{C7841262-44E9-448A-9967-829CB2E6F628}"/>
    <cellStyle name="SAPBEXexcGood2 5" xfId="8308" xr:uid="{692652D2-DF04-4A87-8D5A-EABC39B6706A}"/>
    <cellStyle name="SAPBEXexcGood2 6" xfId="8245" xr:uid="{13297E95-1FB8-4351-A105-060BE707FB61}"/>
    <cellStyle name="SAPBEXexcGood2 7" xfId="8141" xr:uid="{9E06A54F-1972-44A4-A7E7-0BFED42D93E7}"/>
    <cellStyle name="SAPBEXexcGood2 8" xfId="8838" xr:uid="{695017F9-F17B-465F-9B37-C0BA2EFBC1EF}"/>
    <cellStyle name="SAPBEXexcGood2 9" xfId="8253" xr:uid="{2BE1A5EF-CD06-4459-AE37-9C100A9C6260}"/>
    <cellStyle name="SAPBEXexcGood3" xfId="3082" xr:uid="{00000000-0005-0000-0000-000098120000}"/>
    <cellStyle name="SAPBEXexcGood3 10" xfId="12104" xr:uid="{55E4055A-98C2-4063-ACEA-DC00E497A79F}"/>
    <cellStyle name="SAPBEXexcGood3 2" xfId="5004" xr:uid="{00000000-0005-0000-0000-000099120000}"/>
    <cellStyle name="SAPBEXexcGood3 2 2" xfId="6790" xr:uid="{00000000-0005-0000-0000-000099120000}"/>
    <cellStyle name="SAPBEXexcGood3 2 3" xfId="11140" xr:uid="{1D4B4F73-596D-47F9-AFBD-4EB4ED1A4FD9}"/>
    <cellStyle name="SAPBEXexcGood3 2 4" xfId="12544" xr:uid="{11C7D6DE-8E0B-4440-8BBC-07C6A13CE800}"/>
    <cellStyle name="SAPBEXexcGood3 2 5" xfId="12116" xr:uid="{E0571A4B-7744-420C-8480-14F55B5BD6B1}"/>
    <cellStyle name="SAPBEXexcGood3 2 6" xfId="15557" xr:uid="{65D82B18-F769-4013-BC53-121ED6CE40A3}"/>
    <cellStyle name="SAPBEXexcGood3 2 7" xfId="17086" xr:uid="{43A81100-D97A-49BA-8B21-65B4861E94AA}"/>
    <cellStyle name="SAPBEXexcGood3 2 8" xfId="18395" xr:uid="{1D2403F9-B80A-4B37-91EF-A9B6667901F1}"/>
    <cellStyle name="SAPBEXexcGood3 2 9" xfId="19551" xr:uid="{8CF0DEA6-2E80-4E41-AEA3-DD90ECFB4B9A}"/>
    <cellStyle name="SAPBEXexcGood3 3" xfId="5898" xr:uid="{00000000-0005-0000-0000-000098120000}"/>
    <cellStyle name="SAPBEXexcGood3 4" xfId="9270" xr:uid="{58791D10-14FE-455E-B717-B2996FB1006A}"/>
    <cellStyle name="SAPBEXexcGood3 5" xfId="8307" xr:uid="{F6A37397-8C44-4678-BFD6-9655547F2C84}"/>
    <cellStyle name="SAPBEXexcGood3 6" xfId="8011" xr:uid="{4A129B40-B628-4B63-9D2D-D500069209F4}"/>
    <cellStyle name="SAPBEXexcGood3 7" xfId="14472" xr:uid="{1E9CEDEA-15C2-43A4-9F5F-D00F87F47EC1}"/>
    <cellStyle name="SAPBEXexcGood3 8" xfId="8837" xr:uid="{DC03ECF9-4C82-4F03-919F-7D835C8D5061}"/>
    <cellStyle name="SAPBEXexcGood3 9" xfId="14651" xr:uid="{EBBDC5DD-5879-4677-801E-2FDEC63A0390}"/>
    <cellStyle name="SAPBEXfilterDrill" xfId="3083" xr:uid="{00000000-0005-0000-0000-00009A120000}"/>
    <cellStyle name="SAPBEXfilterDrill 2" xfId="3084" xr:uid="{00000000-0005-0000-0000-00009B120000}"/>
    <cellStyle name="SAPBEXfilterItem" xfId="3085" xr:uid="{00000000-0005-0000-0000-00009C120000}"/>
    <cellStyle name="SAPBEXfilterItem 2" xfId="3086" xr:uid="{00000000-0005-0000-0000-00009D120000}"/>
    <cellStyle name="SAPBEXfilterText" xfId="3087" xr:uid="{00000000-0005-0000-0000-00009E120000}"/>
    <cellStyle name="SAPBEXformats" xfId="3088" xr:uid="{00000000-0005-0000-0000-00009F120000}"/>
    <cellStyle name="SAPBEXformats 10" xfId="13964" xr:uid="{DBF1143F-3251-4E23-833C-26E4D59BA5A6}"/>
    <cellStyle name="SAPBEXformats 2" xfId="5005" xr:uid="{00000000-0005-0000-0000-0000A0120000}"/>
    <cellStyle name="SAPBEXformats 2 2" xfId="6791" xr:uid="{00000000-0005-0000-0000-0000A0120000}"/>
    <cellStyle name="SAPBEXformats 2 3" xfId="11141" xr:uid="{C8C9179C-88F5-4458-ADAF-92999146A905}"/>
    <cellStyle name="SAPBEXformats 2 4" xfId="12545" xr:uid="{40721048-9B8D-4FE3-929B-93EE8C66B4D0}"/>
    <cellStyle name="SAPBEXformats 2 5" xfId="13793" xr:uid="{84D80410-198A-4F72-A68C-574A126D2F79}"/>
    <cellStyle name="SAPBEXformats 2 6" xfId="15558" xr:uid="{71AC3E4A-DFFF-45F7-A945-1F9C609FFB8C}"/>
    <cellStyle name="SAPBEXformats 2 7" xfId="17087" xr:uid="{43C7DB74-C306-45F6-9438-CF430F0B11CC}"/>
    <cellStyle name="SAPBEXformats 2 8" xfId="18396" xr:uid="{F364E054-09B9-4514-9A2B-30714A432E75}"/>
    <cellStyle name="SAPBEXformats 2 9" xfId="13791" xr:uid="{DF6F8074-7903-475B-85D0-A3D85F9DEC32}"/>
    <cellStyle name="SAPBEXformats 3" xfId="5899" xr:uid="{00000000-0005-0000-0000-00009F120000}"/>
    <cellStyle name="SAPBEXformats 4" xfId="9274" xr:uid="{B03B7A83-529C-4E5D-9FB6-5F9422CCB983}"/>
    <cellStyle name="SAPBEXformats 5" xfId="8301" xr:uid="{09777CB5-B3CB-4D7C-BC0C-2D2CB6D98318}"/>
    <cellStyle name="SAPBEXformats 6" xfId="10304" xr:uid="{0EE523E7-2DCB-4D3E-BD4C-5E79075EEB8D}"/>
    <cellStyle name="SAPBEXformats 7" xfId="13639" xr:uid="{F47421FC-B99A-4681-AF67-AC1A423E0689}"/>
    <cellStyle name="SAPBEXformats 8" xfId="8831" xr:uid="{1E3B5E58-4319-45FD-BC9F-8A2353057FDC}"/>
    <cellStyle name="SAPBEXformats 9" xfId="12186" xr:uid="{0A53B8CB-D2AF-40F2-9AEB-C84923E7B706}"/>
    <cellStyle name="SAPBEXheaderItem" xfId="3089" xr:uid="{00000000-0005-0000-0000-0000A1120000}"/>
    <cellStyle name="SAPBEXheaderItem 2" xfId="3090" xr:uid="{00000000-0005-0000-0000-0000A2120000}"/>
    <cellStyle name="SAPBEXheaderText" xfId="3091" xr:uid="{00000000-0005-0000-0000-0000A3120000}"/>
    <cellStyle name="SAPBEXheaderText 2" xfId="3092" xr:uid="{00000000-0005-0000-0000-0000A4120000}"/>
    <cellStyle name="SAPBEXresData" xfId="3093" xr:uid="{00000000-0005-0000-0000-0000A5120000}"/>
    <cellStyle name="SAPBEXresData 10" xfId="11094" xr:uid="{7300E466-D583-4E5E-841F-7C56238EB9F2}"/>
    <cellStyle name="SAPBEXresData 2" xfId="5006" xr:uid="{00000000-0005-0000-0000-0000A6120000}"/>
    <cellStyle name="SAPBEXresData 2 2" xfId="6792" xr:uid="{00000000-0005-0000-0000-0000A6120000}"/>
    <cellStyle name="SAPBEXresData 2 3" xfId="11142" xr:uid="{CC188310-7717-4191-B22F-D3CC16E48A13}"/>
    <cellStyle name="SAPBEXresData 2 4" xfId="12546" xr:uid="{58807CAA-859D-4BE2-BC7D-407C3A55E03D}"/>
    <cellStyle name="SAPBEXresData 2 5" xfId="14851" xr:uid="{257CCF7D-2FB2-444D-97D5-35253AC79069}"/>
    <cellStyle name="SAPBEXresData 2 6" xfId="15559" xr:uid="{9A9C81BE-C77F-4512-8CF3-8C35322DDB24}"/>
    <cellStyle name="SAPBEXresData 2 7" xfId="17088" xr:uid="{97272D9E-5ACC-43E4-B054-20B62B267DDD}"/>
    <cellStyle name="SAPBEXresData 2 8" xfId="18397" xr:uid="{BAC7BA1F-6B25-416A-8437-98B732149905}"/>
    <cellStyle name="SAPBEXresData 2 9" xfId="19365" xr:uid="{D9670AB6-5456-4761-8AA5-DB871EE1C19E}"/>
    <cellStyle name="SAPBEXresData 3" xfId="5900" xr:uid="{00000000-0005-0000-0000-0000A5120000}"/>
    <cellStyle name="SAPBEXresData 4" xfId="9279" xr:uid="{CE03521A-F66D-4A84-B9AF-F1530A0AED51}"/>
    <cellStyle name="SAPBEXresData 5" xfId="8296" xr:uid="{1DA8EE68-E159-49D2-9234-149DBC22E063}"/>
    <cellStyle name="SAPBEXresData 6" xfId="14547" xr:uid="{5C07E8D2-43D1-4069-9E76-FFEA63E0ED18}"/>
    <cellStyle name="SAPBEXresData 7" xfId="14363" xr:uid="{317942A6-BBB7-488C-A586-F7F8F823AAC3}"/>
    <cellStyle name="SAPBEXresData 8" xfId="8370" xr:uid="{B143164B-76AF-4CB1-A96E-D628ECDFAC31}"/>
    <cellStyle name="SAPBEXresData 9" xfId="9085" xr:uid="{FD54B551-4777-4BF7-81FA-E27DE004DA0C}"/>
    <cellStyle name="SAPBEXresDataEmph" xfId="3094" xr:uid="{00000000-0005-0000-0000-0000A7120000}"/>
    <cellStyle name="SAPBEXresDataEmph 10" xfId="8888" xr:uid="{1D905127-0F61-40B7-9F83-B54D4DB1BB62}"/>
    <cellStyle name="SAPBEXresDataEmph 2" xfId="5007" xr:uid="{00000000-0005-0000-0000-0000A8120000}"/>
    <cellStyle name="SAPBEXresDataEmph 2 2" xfId="6793" xr:uid="{00000000-0005-0000-0000-0000A8120000}"/>
    <cellStyle name="SAPBEXresDataEmph 2 3" xfId="11143" xr:uid="{6BC58B72-3B86-4F87-BEAF-5808D63CF20A}"/>
    <cellStyle name="SAPBEXresDataEmph 2 4" xfId="12547" xr:uid="{183A8C56-F8A8-4E9E-9AD1-55021ABB8F2F}"/>
    <cellStyle name="SAPBEXresDataEmph 2 5" xfId="14112" xr:uid="{30B678DA-E44A-49C4-9123-CA74716CBBFF}"/>
    <cellStyle name="SAPBEXresDataEmph 2 6" xfId="15560" xr:uid="{6228C184-BF33-4DE8-861F-DA6698CF60C1}"/>
    <cellStyle name="SAPBEXresDataEmph 2 7" xfId="17089" xr:uid="{C3375A78-87EC-4040-89FD-9D10240B5D68}"/>
    <cellStyle name="SAPBEXresDataEmph 2 8" xfId="18398" xr:uid="{C8CDB9E1-AA07-47CE-B364-6F7BC7267EA5}"/>
    <cellStyle name="SAPBEXresDataEmph 2 9" xfId="19863" xr:uid="{45047CA8-47F4-4A62-AD00-CD4F34D5A11F}"/>
    <cellStyle name="SAPBEXresDataEmph 3" xfId="5901" xr:uid="{00000000-0005-0000-0000-0000A7120000}"/>
    <cellStyle name="SAPBEXresDataEmph 4" xfId="9280" xr:uid="{E731625D-EF57-45F3-8DE3-A8675E2B3F0C}"/>
    <cellStyle name="SAPBEXresDataEmph 5" xfId="8295" xr:uid="{171B96AB-9B1F-4D04-838F-015D478BB06C}"/>
    <cellStyle name="SAPBEXresDataEmph 6" xfId="8686" xr:uid="{2D308D25-A1B7-45B5-898E-BA8C02F6F0F6}"/>
    <cellStyle name="SAPBEXresDataEmph 7" xfId="12086" xr:uid="{1D17B382-973F-4D41-B5BA-11849F18E17F}"/>
    <cellStyle name="SAPBEXresDataEmph 8" xfId="8830" xr:uid="{58E03634-6DAB-4870-AB91-90F0EBB810A2}"/>
    <cellStyle name="SAPBEXresDataEmph 9" xfId="9076" xr:uid="{05A4FF03-1A19-47D6-AE8B-B872E1BDBB51}"/>
    <cellStyle name="SAPBEXresItem" xfId="3095" xr:uid="{00000000-0005-0000-0000-0000A9120000}"/>
    <cellStyle name="SAPBEXresItem 10" xfId="14184" xr:uid="{15D60CDB-F946-4ACB-ACC5-797D58465D45}"/>
    <cellStyle name="SAPBEXresItem 2" xfId="5008" xr:uid="{00000000-0005-0000-0000-0000AA120000}"/>
    <cellStyle name="SAPBEXresItem 2 2" xfId="6794" xr:uid="{00000000-0005-0000-0000-0000AA120000}"/>
    <cellStyle name="SAPBEXresItem 2 3" xfId="11144" xr:uid="{D23024D6-B590-4BEC-9977-E0C875713490}"/>
    <cellStyle name="SAPBEXresItem 2 4" xfId="12548" xr:uid="{CF14DB51-55F8-489A-A377-FC0C9514C7D8}"/>
    <cellStyle name="SAPBEXresItem 2 5" xfId="9547" xr:uid="{6E0DA214-254D-417B-BB2A-C39E39F5B7C3}"/>
    <cellStyle name="SAPBEXresItem 2 6" xfId="15561" xr:uid="{A02288FA-597F-44AD-B7C5-22FD6907650C}"/>
    <cellStyle name="SAPBEXresItem 2 7" xfId="17090" xr:uid="{36C1FB06-6357-4DD2-9AD8-433DC9BFC46B}"/>
    <cellStyle name="SAPBEXresItem 2 8" xfId="18399" xr:uid="{2DC4336F-1648-4096-8368-CCAE3C184E46}"/>
    <cellStyle name="SAPBEXresItem 2 9" xfId="18277" xr:uid="{39C70728-AA55-4472-88F1-8F9EE0E3114D}"/>
    <cellStyle name="SAPBEXresItem 3" xfId="5902" xr:uid="{00000000-0005-0000-0000-0000A9120000}"/>
    <cellStyle name="SAPBEXresItem 4" xfId="9281" xr:uid="{44F74709-457E-41C3-85A9-C736FEB5A914}"/>
    <cellStyle name="SAPBEXresItem 5" xfId="8294" xr:uid="{3BEE0E6A-85CE-45A2-AA89-D97820314ECE}"/>
    <cellStyle name="SAPBEXresItem 6" xfId="13585" xr:uid="{96452BA2-6005-4E52-8CF3-FFF2DDB26093}"/>
    <cellStyle name="SAPBEXresItem 7" xfId="8508" xr:uid="{967C47CE-9E03-4A75-8B9B-83A694A8E7EC}"/>
    <cellStyle name="SAPBEXresItem 8" xfId="8197" xr:uid="{AAD61326-DB94-42B7-AF60-064147DD8409}"/>
    <cellStyle name="SAPBEXresItem 9" xfId="9431" xr:uid="{0A2561D2-B307-4F9D-851B-A572D69EE4A9}"/>
    <cellStyle name="SAPBEXstdData" xfId="292" xr:uid="{00000000-0005-0000-0000-000029050000}"/>
    <cellStyle name="SAPBEXstdData 10" xfId="14486" xr:uid="{CE0E8E5B-0437-4195-A906-8587467FCDA6}"/>
    <cellStyle name="SAPBEXstdData 11" xfId="12380" xr:uid="{5F92DA4C-DD51-4F7A-A461-22A4799E3E80}"/>
    <cellStyle name="SAPBEXstdData 12" xfId="14797" xr:uid="{A2640D3E-D9BB-4613-99F1-F2A15FB7B070}"/>
    <cellStyle name="SAPBEXstdData 13" xfId="12406" xr:uid="{8AB743D0-88C4-441B-B444-3610331819A4}"/>
    <cellStyle name="SAPBEXstdData 2" xfId="293" xr:uid="{00000000-0005-0000-0000-00002A050000}"/>
    <cellStyle name="SAPBEXstdData 2 10" xfId="12107" xr:uid="{8B9CA1BA-FE55-40D8-A52F-557437E15A36}"/>
    <cellStyle name="SAPBEXstdData 2 11" xfId="9638" xr:uid="{45A62AC6-3A7C-4BFC-B02B-E76C7F8E57A7}"/>
    <cellStyle name="SAPBEXstdData 2 12" xfId="18362" xr:uid="{46FB4132-8D43-48EB-BACB-088E6FF88EC6}"/>
    <cellStyle name="SAPBEXstdData 2 2" xfId="3223" xr:uid="{00000000-0005-0000-0000-0000AD120000}"/>
    <cellStyle name="SAPBEXstdData 2 2 10" xfId="12487" xr:uid="{97A34955-EA0A-41FB-A855-161D9F528DE8}"/>
    <cellStyle name="SAPBEXstdData 2 2 11" xfId="8884" xr:uid="{4DFA2A2A-8577-462C-A7FC-345BB87B1E5C}"/>
    <cellStyle name="SAPBEXstdData 2 2 2" xfId="4311" xr:uid="{00000000-0005-0000-0000-0000AE120000}"/>
    <cellStyle name="SAPBEXstdData 2 2 2 10" xfId="19709" xr:uid="{6DAAC63D-B980-4A13-849A-E07227122BAA}"/>
    <cellStyle name="SAPBEXstdData 2 2 2 2" xfId="5868" xr:uid="{00000000-0005-0000-0000-0000AF120000}"/>
    <cellStyle name="SAPBEXstdData 2 2 2 2 2" xfId="7653" xr:uid="{00000000-0005-0000-0000-0000AF120000}"/>
    <cellStyle name="SAPBEXstdData 2 2 2 2 3" xfId="12003" xr:uid="{0C4BCF8C-7276-47C3-81B4-226AA8C12D82}"/>
    <cellStyle name="SAPBEXstdData 2 2 2 2 4" xfId="13407" xr:uid="{CEA78ACA-2E00-40EA-B456-FD85DAFF01A8}"/>
    <cellStyle name="SAPBEXstdData 2 2 2 2 5" xfId="13858" xr:uid="{0611AFBC-2F52-4F7E-B4DC-635409B1D850}"/>
    <cellStyle name="SAPBEXstdData 2 2 2 2 6" xfId="16421" xr:uid="{9039FF68-FA0F-4302-B4F5-F6B10849F282}"/>
    <cellStyle name="SAPBEXstdData 2 2 2 2 7" xfId="17950" xr:uid="{E7F80722-9147-4BDA-860F-E82047BA5873}"/>
    <cellStyle name="SAPBEXstdData 2 2 2 2 8" xfId="19258" xr:uid="{FDD2B222-44C1-48B0-AF1E-F6A9AFB23872}"/>
    <cellStyle name="SAPBEXstdData 2 2 2 2 9" xfId="19653" xr:uid="{C6ACE586-042D-4AF4-A142-75F4C7EAC805}"/>
    <cellStyle name="SAPBEXstdData 2 2 2 3" xfId="6756" xr:uid="{00000000-0005-0000-0000-0000AE120000}"/>
    <cellStyle name="SAPBEXstdData 2 2 2 4" xfId="10499" xr:uid="{41DD7F97-00FE-4EA9-9A43-020242A26E8F}"/>
    <cellStyle name="SAPBEXstdData 2 2 2 5" xfId="12044" xr:uid="{DEEB9D1C-C878-45BA-9DD7-1EE789A48A04}"/>
    <cellStyle name="SAPBEXstdData 2 2 2 6" xfId="14441" xr:uid="{220B119C-5C82-49A3-B1E7-33E9A4D81552}"/>
    <cellStyle name="SAPBEXstdData 2 2 2 7" xfId="15094" xr:uid="{22C68EC8-5496-4549-AA1D-2DB57D4FF02F}"/>
    <cellStyle name="SAPBEXstdData 2 2 2 8" xfId="16631" xr:uid="{C281C659-5360-4CF0-AB32-0F91F5E1030A}"/>
    <cellStyle name="SAPBEXstdData 2 2 2 9" xfId="18150" xr:uid="{C63B4C07-02B5-4FB9-9A69-81BBDBCFC53C}"/>
    <cellStyle name="SAPBEXstdData 2 2 3" xfId="5026" xr:uid="{00000000-0005-0000-0000-0000B0120000}"/>
    <cellStyle name="SAPBEXstdData 2 2 3 2" xfId="6812" xr:uid="{00000000-0005-0000-0000-0000B0120000}"/>
    <cellStyle name="SAPBEXstdData 2 2 3 3" xfId="11162" xr:uid="{D4CA88EF-C67C-4730-A598-17F323A9FE39}"/>
    <cellStyle name="SAPBEXstdData 2 2 3 4" xfId="12566" xr:uid="{7472A8E9-77C9-4E14-BDD3-5DFDD5C8B2FD}"/>
    <cellStyle name="SAPBEXstdData 2 2 3 5" xfId="9851" xr:uid="{4C515357-6046-4595-BCC6-AE1B5EA796B7}"/>
    <cellStyle name="SAPBEXstdData 2 2 3 6" xfId="15579" xr:uid="{47651EBE-DE34-49CF-8DAE-6A5A08859D8E}"/>
    <cellStyle name="SAPBEXstdData 2 2 3 7" xfId="17108" xr:uid="{A8C25F6C-9ADA-4C50-8A0C-EE11AC8EE96E}"/>
    <cellStyle name="SAPBEXstdData 2 2 3 8" xfId="18417" xr:uid="{434A2D89-69C7-48DC-BE81-3EF36B4E835A}"/>
    <cellStyle name="SAPBEXstdData 2 2 3 9" xfId="19471" xr:uid="{7783ECCD-0A2B-4B45-94F9-6051869D562A}"/>
    <cellStyle name="SAPBEXstdData 2 2 4" xfId="5920" xr:uid="{00000000-0005-0000-0000-0000AD120000}"/>
    <cellStyle name="SAPBEXstdData 2 2 5" xfId="9459" xr:uid="{81F67522-7FC5-4983-BD85-C83B23E4DE23}"/>
    <cellStyle name="SAPBEXstdData 2 2 6" xfId="8126" xr:uid="{62AEF0EB-4D5F-4B77-8D37-CB05DA84B7E2}"/>
    <cellStyle name="SAPBEXstdData 2 2 7" xfId="8990" xr:uid="{A792D3EC-229C-4C52-A7C3-9975976CD562}"/>
    <cellStyle name="SAPBEXstdData 2 2 8" xfId="9450" xr:uid="{88652EB2-14F7-41DA-85E3-D0C3DA665E54}"/>
    <cellStyle name="SAPBEXstdData 2 2 9" xfId="12257" xr:uid="{225E5BDC-C352-4507-8879-9B949FF30377}"/>
    <cellStyle name="SAPBEXstdData 2 3" xfId="5025" xr:uid="{00000000-0005-0000-0000-0000B1120000}"/>
    <cellStyle name="SAPBEXstdData 2 3 2" xfId="6811" xr:uid="{00000000-0005-0000-0000-0000B1120000}"/>
    <cellStyle name="SAPBEXstdData 2 3 3" xfId="11161" xr:uid="{28E0B9A1-1775-4A07-807C-06540D6ABC94}"/>
    <cellStyle name="SAPBEXstdData 2 3 4" xfId="12565" xr:uid="{BDCEC7A8-5DB2-4DA3-B422-42CE155F1B20}"/>
    <cellStyle name="SAPBEXstdData 2 3 5" xfId="12446" xr:uid="{B14D40C1-0251-44C1-9348-215AE4D8E7CA}"/>
    <cellStyle name="SAPBEXstdData 2 3 6" xfId="15578" xr:uid="{9C3FB453-DC3F-4E0B-A074-6F6E585CECF2}"/>
    <cellStyle name="SAPBEXstdData 2 3 7" xfId="17107" xr:uid="{6AAEE5AB-349C-485B-AAD2-12F1DC1D9B0C}"/>
    <cellStyle name="SAPBEXstdData 2 3 8" xfId="18416" xr:uid="{6D57E67C-1723-4697-A286-73C6D59E623F}"/>
    <cellStyle name="SAPBEXstdData 2 3 9" xfId="19687" xr:uid="{1745E074-981A-4344-984C-9A71413375A2}"/>
    <cellStyle name="SAPBEXstdData 2 4" xfId="3222" xr:uid="{00000000-0005-0000-0000-0000AC120000}"/>
    <cellStyle name="SAPBEXstdData 2 5" xfId="5919" xr:uid="{00000000-0005-0000-0000-0000AC120000}"/>
    <cellStyle name="SAPBEXstdData 2 6" xfId="9458" xr:uid="{42A0957E-CAD1-4C00-929A-E7F11764EE20}"/>
    <cellStyle name="SAPBEXstdData 2 7" xfId="8127" xr:uid="{7095A36E-35F7-4896-9A40-F9CF4AD658AF}"/>
    <cellStyle name="SAPBEXstdData 2 8" xfId="8259" xr:uid="{847BB375-B3B4-4109-94D5-1909667CD8C1}"/>
    <cellStyle name="SAPBEXstdData 2 9" xfId="7663" xr:uid="{9634F8EA-C467-4CED-A0A7-1ABC11D70616}"/>
    <cellStyle name="SAPBEXstdData 3" xfId="3224" xr:uid="{00000000-0005-0000-0000-0000B2120000}"/>
    <cellStyle name="SAPBEXstdData 3 10" xfId="19328" xr:uid="{E44A5311-EA5B-43D3-8B88-30C05C85E1F7}"/>
    <cellStyle name="SAPBEXstdData 3 2" xfId="5027" xr:uid="{00000000-0005-0000-0000-0000B3120000}"/>
    <cellStyle name="SAPBEXstdData 3 2 2" xfId="6813" xr:uid="{00000000-0005-0000-0000-0000B3120000}"/>
    <cellStyle name="SAPBEXstdData 3 2 3" xfId="11163" xr:uid="{F41A3AAE-390D-4255-9B97-BAFE399BBD1C}"/>
    <cellStyle name="SAPBEXstdData 3 2 4" xfId="12567" xr:uid="{40B89F57-8C3F-4B30-BB1C-798694D6ED85}"/>
    <cellStyle name="SAPBEXstdData 3 2 5" xfId="9912" xr:uid="{B1D3093A-6FD4-4E6F-9CF3-DECEF288B6BA}"/>
    <cellStyle name="SAPBEXstdData 3 2 6" xfId="15580" xr:uid="{75B96072-D98D-45D0-852D-7D93718F4028}"/>
    <cellStyle name="SAPBEXstdData 3 2 7" xfId="17109" xr:uid="{2B526E8E-BC1F-46C2-8552-552A18A825CA}"/>
    <cellStyle name="SAPBEXstdData 3 2 8" xfId="18418" xr:uid="{4241D097-AE39-40EA-941D-18CE92C292DB}"/>
    <cellStyle name="SAPBEXstdData 3 2 9" xfId="19410" xr:uid="{D412608B-D3B8-471C-AAFC-656B6854B4CE}"/>
    <cellStyle name="SAPBEXstdData 3 3" xfId="5921" xr:uid="{00000000-0005-0000-0000-0000B2120000}"/>
    <cellStyle name="SAPBEXstdData 3 4" xfId="9460" xr:uid="{6FC1674C-3753-40C1-BDB8-0B64D837961F}"/>
    <cellStyle name="SAPBEXstdData 3 5" xfId="8125" xr:uid="{31B4B17E-8938-4222-B11D-E85A59D502D9}"/>
    <cellStyle name="SAPBEXstdData 3 6" xfId="10141" xr:uid="{641126E6-BFD8-446E-AFCC-254714F3B325}"/>
    <cellStyle name="SAPBEXstdData 3 7" xfId="14706" xr:uid="{F73BD8CB-B946-40D0-A52B-FC59D588DA08}"/>
    <cellStyle name="SAPBEXstdData 3 8" xfId="12412" xr:uid="{9D85AAD0-351A-48BA-BE16-F398357C2565}"/>
    <cellStyle name="SAPBEXstdData 3 9" xfId="14599" xr:uid="{13B49584-6E97-4079-AA42-8D1B18BE5B99}"/>
    <cellStyle name="SAPBEXstdData 4" xfId="3225" xr:uid="{00000000-0005-0000-0000-0000B4120000}"/>
    <cellStyle name="SAPBEXstdData 4 10" xfId="14858" xr:uid="{4ACB84F6-85AD-4425-9242-E89CF363D82B}"/>
    <cellStyle name="SAPBEXstdData 4 2" xfId="5028" xr:uid="{00000000-0005-0000-0000-0000B5120000}"/>
    <cellStyle name="SAPBEXstdData 4 2 2" xfId="6814" xr:uid="{00000000-0005-0000-0000-0000B5120000}"/>
    <cellStyle name="SAPBEXstdData 4 2 3" xfId="11164" xr:uid="{34175975-EFF8-47D2-A8ED-C3FE6196C68C}"/>
    <cellStyle name="SAPBEXstdData 4 2 4" xfId="12568" xr:uid="{E8EA0C08-1004-45FE-84C3-E051C6BA092C}"/>
    <cellStyle name="SAPBEXstdData 4 2 5" xfId="8209" xr:uid="{96A3B1DC-065C-44EA-B70C-5B3CF3E20CEF}"/>
    <cellStyle name="SAPBEXstdData 4 2 6" xfId="15581" xr:uid="{A59BECFF-8706-474F-BF01-6871B85692D4}"/>
    <cellStyle name="SAPBEXstdData 4 2 7" xfId="17110" xr:uid="{224DA723-4B13-472D-AF4D-3330D79E6301}"/>
    <cellStyle name="SAPBEXstdData 4 2 8" xfId="18419" xr:uid="{5E88375A-0622-41C3-BDDA-684E9A799830}"/>
    <cellStyle name="SAPBEXstdData 4 2 9" xfId="15442" xr:uid="{51B40667-457A-4373-BA82-B7A7863E98CC}"/>
    <cellStyle name="SAPBEXstdData 4 3" xfId="5922" xr:uid="{00000000-0005-0000-0000-0000B4120000}"/>
    <cellStyle name="SAPBEXstdData 4 4" xfId="9461" xr:uid="{D355743C-98F0-42D1-8F55-8DB025E317D3}"/>
    <cellStyle name="SAPBEXstdData 4 5" xfId="8124" xr:uid="{F4624E81-80AE-48EB-8CA4-F322283DCA7B}"/>
    <cellStyle name="SAPBEXstdData 4 6" xfId="8261" xr:uid="{88FADD17-9989-490F-9886-4EBF3877A4DD}"/>
    <cellStyle name="SAPBEXstdData 4 7" xfId="8239" xr:uid="{202D8B95-1392-4A15-921B-4214FE87C22F}"/>
    <cellStyle name="SAPBEXstdData 4 8" xfId="7900" xr:uid="{C5441B4A-DC79-4AC2-A3A6-2E9ED7B89B0B}"/>
    <cellStyle name="SAPBEXstdData 4 9" xfId="9248" xr:uid="{A7932F80-B3BE-4EF0-A43E-3DA5E54E2F82}"/>
    <cellStyle name="SAPBEXstdData 5" xfId="5009" xr:uid="{00000000-0005-0000-0000-0000B6120000}"/>
    <cellStyle name="SAPBEXstdData 5 2" xfId="6795" xr:uid="{00000000-0005-0000-0000-0000B6120000}"/>
    <cellStyle name="SAPBEXstdData 5 3" xfId="11145" xr:uid="{6B1418DC-7E9B-4DF7-B30F-1DEDEF3D25C6}"/>
    <cellStyle name="SAPBEXstdData 5 4" xfId="12549" xr:uid="{77E30C5C-0544-4DC5-B38D-AEBCF418DCCF}"/>
    <cellStyle name="SAPBEXstdData 5 5" xfId="8375" xr:uid="{C0611248-CA3F-4FFE-8213-818BCF0E59BD}"/>
    <cellStyle name="SAPBEXstdData 5 6" xfId="15562" xr:uid="{2F728C95-F1CE-4832-903B-C1E14F2E0B01}"/>
    <cellStyle name="SAPBEXstdData 5 7" xfId="17091" xr:uid="{1478E99E-4963-4FFB-BCC3-EC85D928DC99}"/>
    <cellStyle name="SAPBEXstdData 5 8" xfId="18400" xr:uid="{9EDBE079-EB3D-496F-8B99-B2F4226D91C8}"/>
    <cellStyle name="SAPBEXstdData 5 9" xfId="18210" xr:uid="{27A36F9F-D20C-4674-B7B2-E1289F12C6E4}"/>
    <cellStyle name="SAPBEXstdData 6" xfId="5903" xr:uid="{00000000-0005-0000-0000-0000AB120000}"/>
    <cellStyle name="SAPBEXstdData 7" xfId="9282" xr:uid="{B5D13E78-2D7B-48BA-B474-85D27B0E7CE8}"/>
    <cellStyle name="SAPBEXstdData 8" xfId="8293" xr:uid="{3AC7CC08-58DC-4000-A9CE-A21F1090007F}"/>
    <cellStyle name="SAPBEXstdData 9" xfId="8660" xr:uid="{03F2B3B7-CB92-42D1-B175-A92AC957C38C}"/>
    <cellStyle name="SAPBEXstdDataEmph" xfId="3096" xr:uid="{00000000-0005-0000-0000-0000B7120000}"/>
    <cellStyle name="SAPBEXstdDataEmph 10" xfId="18338" xr:uid="{841C237D-0333-49C7-B724-8905642339D7}"/>
    <cellStyle name="SAPBEXstdDataEmph 2" xfId="5010" xr:uid="{00000000-0005-0000-0000-0000B8120000}"/>
    <cellStyle name="SAPBEXstdDataEmph 2 2" xfId="6796" xr:uid="{00000000-0005-0000-0000-0000B8120000}"/>
    <cellStyle name="SAPBEXstdDataEmph 2 3" xfId="11146" xr:uid="{539F3D23-98AD-44DC-944E-FF3436E7DBE1}"/>
    <cellStyle name="SAPBEXstdDataEmph 2 4" xfId="12550" xr:uid="{6623674D-9895-415A-A8C1-882FCB377F99}"/>
    <cellStyle name="SAPBEXstdDataEmph 2 5" xfId="12474" xr:uid="{EA8B795E-6973-4BA4-A71C-425A062CEBDC}"/>
    <cellStyle name="SAPBEXstdDataEmph 2 6" xfId="15563" xr:uid="{80706E6E-6218-48B7-BD43-961224CC131A}"/>
    <cellStyle name="SAPBEXstdDataEmph 2 7" xfId="17092" xr:uid="{1C0870AD-2BA2-402B-99F0-FECA31CAD06E}"/>
    <cellStyle name="SAPBEXstdDataEmph 2 8" xfId="18401" xr:uid="{3FFC4743-E75A-4FB4-AA65-4EA4732C1B4F}"/>
    <cellStyle name="SAPBEXstdDataEmph 2 9" xfId="16936" xr:uid="{E3E233C3-4F61-48FC-B53A-7EC9A376937C}"/>
    <cellStyle name="SAPBEXstdDataEmph 3" xfId="5904" xr:uid="{00000000-0005-0000-0000-0000B7120000}"/>
    <cellStyle name="SAPBEXstdDataEmph 4" xfId="9283" xr:uid="{060A2557-745B-40E2-B7BB-5636A2C93886}"/>
    <cellStyle name="SAPBEXstdDataEmph 5" xfId="8292" xr:uid="{5353060C-A4A0-4DD4-B344-A4B2BB214760}"/>
    <cellStyle name="SAPBEXstdDataEmph 6" xfId="13753" xr:uid="{307AF54F-8845-4BED-9AD1-B05255C48F15}"/>
    <cellStyle name="SAPBEXstdDataEmph 7" xfId="14532" xr:uid="{CDD81FE2-C177-429E-8DDB-064F29A885D9}"/>
    <cellStyle name="SAPBEXstdDataEmph 8" xfId="10047" xr:uid="{F23CC24A-2C83-4C3D-B573-E402C5F1BA2A}"/>
    <cellStyle name="SAPBEXstdDataEmph 9" xfId="14835" xr:uid="{9F19C5FB-344F-447D-B4AC-2DC8ADEEA640}"/>
    <cellStyle name="SAPBEXstdItem" xfId="294" xr:uid="{00000000-0005-0000-0000-00002B050000}"/>
    <cellStyle name="SAPBEXstdItem 10" xfId="8196" xr:uid="{E02A1C4A-BBC6-4155-95D0-C4118E85873D}"/>
    <cellStyle name="SAPBEXstdItem 11" xfId="14746" xr:uid="{D7A86740-4523-4596-A9DF-A2C8A458C6EB}"/>
    <cellStyle name="SAPBEXstdItem 12" xfId="19979" xr:uid="{9CA054AC-11BE-448C-89F1-A81AD29299CB}"/>
    <cellStyle name="SAPBEXstdItem 2" xfId="3226" xr:uid="{00000000-0005-0000-0000-0000BA120000}"/>
    <cellStyle name="SAPBEXstdItem 2 10" xfId="8570" xr:uid="{12A4D41E-FF40-4597-B3AC-234B44303C14}"/>
    <cellStyle name="SAPBEXstdItem 2 11" xfId="19677" xr:uid="{A6230D3A-DC00-4142-BF35-532961F07DE7}"/>
    <cellStyle name="SAPBEXstdItem 2 2" xfId="3227" xr:uid="{00000000-0005-0000-0000-0000BB120000}"/>
    <cellStyle name="SAPBEXstdItem 2 2 10" xfId="20028" xr:uid="{C392C023-4BAF-4A2A-9EAE-732936A5D6BD}"/>
    <cellStyle name="SAPBEXstdItem 2 2 2" xfId="5030" xr:uid="{00000000-0005-0000-0000-0000BC120000}"/>
    <cellStyle name="SAPBEXstdItem 2 2 2 2" xfId="6816" xr:uid="{00000000-0005-0000-0000-0000BC120000}"/>
    <cellStyle name="SAPBEXstdItem 2 2 2 3" xfId="11166" xr:uid="{F8C56F74-290E-400A-A675-DE9852AA0C85}"/>
    <cellStyle name="SAPBEXstdItem 2 2 2 4" xfId="12570" xr:uid="{DB8B21D0-6F25-438E-830E-A084393389F2}"/>
    <cellStyle name="SAPBEXstdItem 2 2 2 5" xfId="9641" xr:uid="{9E4333DC-7923-475E-AEF3-68462534C645}"/>
    <cellStyle name="SAPBEXstdItem 2 2 2 6" xfId="15583" xr:uid="{1720B436-4ABF-4B93-9AAC-FFEA3103DE37}"/>
    <cellStyle name="SAPBEXstdItem 2 2 2 7" xfId="17112" xr:uid="{F518BDD8-3682-436E-A197-9846D20CADC5}"/>
    <cellStyle name="SAPBEXstdItem 2 2 2 8" xfId="18421" xr:uid="{65A188C0-8D70-4B95-AAEC-339CA39A5B8B}"/>
    <cellStyle name="SAPBEXstdItem 2 2 2 9" xfId="10723" xr:uid="{2592E471-ACEF-41BE-A544-230C23CDB395}"/>
    <cellStyle name="SAPBEXstdItem 2 2 3" xfId="5924" xr:uid="{00000000-0005-0000-0000-0000BB120000}"/>
    <cellStyle name="SAPBEXstdItem 2 2 4" xfId="9463" xr:uid="{0B0F5C29-D3EE-4A73-AD03-6960806555F3}"/>
    <cellStyle name="SAPBEXstdItem 2 2 5" xfId="8122" xr:uid="{3688DA7B-3BFF-4E3E-B4FE-F2FF567DFDCA}"/>
    <cellStyle name="SAPBEXstdItem 2 2 6" xfId="8978" xr:uid="{C7BC8090-3C2B-4F0C-AD2F-63A297555E39}"/>
    <cellStyle name="SAPBEXstdItem 2 2 7" xfId="8164" xr:uid="{B91F0255-2964-4BD4-B1E1-42C68EC14623}"/>
    <cellStyle name="SAPBEXstdItem 2 2 8" xfId="12270" xr:uid="{1351297B-F34B-4359-8711-24060DCFBB61}"/>
    <cellStyle name="SAPBEXstdItem 2 2 9" xfId="14496" xr:uid="{9288D8E3-625C-4B2B-9DDE-13BA6E1F6EA2}"/>
    <cellStyle name="SAPBEXstdItem 2 3" xfId="5029" xr:uid="{00000000-0005-0000-0000-0000BD120000}"/>
    <cellStyle name="SAPBEXstdItem 2 3 2" xfId="6815" xr:uid="{00000000-0005-0000-0000-0000BD120000}"/>
    <cellStyle name="SAPBEXstdItem 2 3 3" xfId="11165" xr:uid="{BEE66454-B2FE-4E7F-9A98-3F1CAAD64DAD}"/>
    <cellStyle name="SAPBEXstdItem 2 3 4" xfId="12569" xr:uid="{11D5FE59-8DF9-4670-B58F-05FDE576B4B7}"/>
    <cellStyle name="SAPBEXstdItem 2 3 5" xfId="13580" xr:uid="{8C86A884-835C-4040-B676-179CF2FADD03}"/>
    <cellStyle name="SAPBEXstdItem 2 3 6" xfId="15582" xr:uid="{B333F1BD-5EF2-4859-801F-1620A267C855}"/>
    <cellStyle name="SAPBEXstdItem 2 3 7" xfId="17111" xr:uid="{ACC28E08-D008-449F-A759-56DF539CFAC5}"/>
    <cellStyle name="SAPBEXstdItem 2 3 8" xfId="18420" xr:uid="{072D65C9-33BC-4C1A-909F-24958E0B94EB}"/>
    <cellStyle name="SAPBEXstdItem 2 3 9" xfId="12241" xr:uid="{DE24D22F-6627-498D-BC81-F922A662A0B0}"/>
    <cellStyle name="SAPBEXstdItem 2 4" xfId="5923" xr:uid="{00000000-0005-0000-0000-0000BA120000}"/>
    <cellStyle name="SAPBEXstdItem 2 5" xfId="9462" xr:uid="{A6F9C60A-7D54-4466-B6C6-486D73D9E795}"/>
    <cellStyle name="SAPBEXstdItem 2 6" xfId="8123" xr:uid="{8D2F2098-CF09-458D-AD6E-12E7BA174968}"/>
    <cellStyle name="SAPBEXstdItem 2 7" xfId="13644" xr:uid="{785FB427-0A71-4169-AD24-591C885EB1C8}"/>
    <cellStyle name="SAPBEXstdItem 2 8" xfId="12396" xr:uid="{04BC1C63-09E6-434A-9ED1-82C8185EB0E2}"/>
    <cellStyle name="SAPBEXstdItem 2 9" xfId="12118" xr:uid="{9ED70E83-393A-4739-8918-2AC8E964A17F}"/>
    <cellStyle name="SAPBEXstdItem 3" xfId="3228" xr:uid="{00000000-0005-0000-0000-0000BE120000}"/>
    <cellStyle name="SAPBEXstdItem 3 10" xfId="18266" xr:uid="{4D9E9F58-01A9-4A01-9708-9CC5C51AE7DA}"/>
    <cellStyle name="SAPBEXstdItem 3 2" xfId="5031" xr:uid="{00000000-0005-0000-0000-0000BF120000}"/>
    <cellStyle name="SAPBEXstdItem 3 2 2" xfId="6817" xr:uid="{00000000-0005-0000-0000-0000BF120000}"/>
    <cellStyle name="SAPBEXstdItem 3 2 3" xfId="11167" xr:uid="{460D558B-E2F6-4A94-A6A3-9342D1617F71}"/>
    <cellStyle name="SAPBEXstdItem 3 2 4" xfId="12571" xr:uid="{2C3F71C3-2A45-499A-B8FF-93BFE0145DBD}"/>
    <cellStyle name="SAPBEXstdItem 3 2 5" xfId="13831" xr:uid="{1C795962-A5AF-4587-B732-01A6F71B8F37}"/>
    <cellStyle name="SAPBEXstdItem 3 2 6" xfId="15584" xr:uid="{2A43B0AC-4E6E-4C8C-86C2-D1F013C892E4}"/>
    <cellStyle name="SAPBEXstdItem 3 2 7" xfId="17113" xr:uid="{1EFA7C24-AAD4-4BA2-8883-715456DB6A8A}"/>
    <cellStyle name="SAPBEXstdItem 3 2 8" xfId="18422" xr:uid="{6696D7B0-20FE-4D39-8482-1B9C8D6616E6}"/>
    <cellStyle name="SAPBEXstdItem 3 2 9" xfId="19819" xr:uid="{02403646-5FD5-443F-922A-91A7972CFBF7}"/>
    <cellStyle name="SAPBEXstdItem 3 3" xfId="5925" xr:uid="{00000000-0005-0000-0000-0000BE120000}"/>
    <cellStyle name="SAPBEXstdItem 3 4" xfId="9464" xr:uid="{1D13254D-81D4-4B9A-BB34-E97A0B1551F7}"/>
    <cellStyle name="SAPBEXstdItem 3 5" xfId="8121" xr:uid="{84B6D01A-A3AB-4733-B97A-4609BB56D929}"/>
    <cellStyle name="SAPBEXstdItem 3 6" xfId="13760" xr:uid="{7AC192E7-DE17-4C2C-89AF-3F329E8DC833}"/>
    <cellStyle name="SAPBEXstdItem 3 7" xfId="9096" xr:uid="{BFB739F6-8DA5-4556-823A-5DD29174D886}"/>
    <cellStyle name="SAPBEXstdItem 3 8" xfId="12425" xr:uid="{2E35D2FF-8399-4F95-B652-BD310C26D1FB}"/>
    <cellStyle name="SAPBEXstdItem 3 9" xfId="8973" xr:uid="{FF7BEF3A-A8E9-4394-AE06-98751E082716}"/>
    <cellStyle name="SAPBEXstdItem 4" xfId="5011" xr:uid="{00000000-0005-0000-0000-0000C0120000}"/>
    <cellStyle name="SAPBEXstdItem 4 2" xfId="6797" xr:uid="{00000000-0005-0000-0000-0000C0120000}"/>
    <cellStyle name="SAPBEXstdItem 4 3" xfId="11147" xr:uid="{1919AB1B-B212-40BE-A88A-69790DAAEB0E}"/>
    <cellStyle name="SAPBEXstdItem 4 4" xfId="12551" xr:uid="{327112E4-7C6E-446C-A379-D9EDC8EECD8E}"/>
    <cellStyle name="SAPBEXstdItem 4 5" xfId="12176" xr:uid="{07DB0E2B-001B-4481-886B-C11A28F42A2C}"/>
    <cellStyle name="SAPBEXstdItem 4 6" xfId="15564" xr:uid="{24888CA0-A644-4BE3-B55D-8DFB10071566}"/>
    <cellStyle name="SAPBEXstdItem 4 7" xfId="17093" xr:uid="{EA268654-67E1-41A5-8629-F7C2D9FCB760}"/>
    <cellStyle name="SAPBEXstdItem 4 8" xfId="18402" xr:uid="{EECF7646-DC4F-4ACD-926F-A8D478468A70}"/>
    <cellStyle name="SAPBEXstdItem 4 9" xfId="19948" xr:uid="{0D8B1733-54AE-4FD0-B32E-34BDDE60F015}"/>
    <cellStyle name="SAPBEXstdItem 5" xfId="5905" xr:uid="{00000000-0005-0000-0000-0000B9120000}"/>
    <cellStyle name="SAPBEXstdItem 6" xfId="9284" xr:uid="{57531B5F-5513-48D8-B937-7D0BB0DFF768}"/>
    <cellStyle name="SAPBEXstdItem 7" xfId="8291" xr:uid="{8022F0C3-6DD9-4390-B281-A822329C0B67}"/>
    <cellStyle name="SAPBEXstdItem 8" xfId="13936" xr:uid="{0AD40CB2-5DBB-4BBE-8364-047BA61C52EF}"/>
    <cellStyle name="SAPBEXstdItem 9" xfId="14235" xr:uid="{412377D8-4983-4F83-8860-280F5F2EB339}"/>
    <cellStyle name="SAPBEXtitle" xfId="3097" xr:uid="{00000000-0005-0000-0000-0000C1120000}"/>
    <cellStyle name="SAPBEXtitle 10" xfId="19384" xr:uid="{896CAA5B-68F5-4460-B556-50FB6C0EE012}"/>
    <cellStyle name="SAPBEXtitle 2" xfId="5012" xr:uid="{00000000-0005-0000-0000-0000C2120000}"/>
    <cellStyle name="SAPBEXtitle 2 2" xfId="6798" xr:uid="{00000000-0005-0000-0000-0000C2120000}"/>
    <cellStyle name="SAPBEXtitle 2 3" xfId="11148" xr:uid="{9C1143F4-EC80-47A5-8D11-910EE0135580}"/>
    <cellStyle name="SAPBEXtitle 2 4" xfId="12552" xr:uid="{0DA5B0C7-2A3D-4843-A84B-40E3C4E3F0B0}"/>
    <cellStyle name="SAPBEXtitle 2 5" xfId="8443" xr:uid="{090D9CCD-FFA6-46A8-8FD0-564C828627EC}"/>
    <cellStyle name="SAPBEXtitle 2 6" xfId="15565" xr:uid="{033FAB37-2BB1-4B1A-9CB2-98BA8AFCFB6E}"/>
    <cellStyle name="SAPBEXtitle 2 7" xfId="17094" xr:uid="{567DE125-16D1-4F0E-96F9-5D00B5FD6A81}"/>
    <cellStyle name="SAPBEXtitle 2 8" xfId="18403" xr:uid="{601D2A49-8351-4D92-B4FD-A35B164C62DE}"/>
    <cellStyle name="SAPBEXtitle 2 9" xfId="19882" xr:uid="{AFCFB7C0-5BD2-452D-B3D6-C802F16B48B5}"/>
    <cellStyle name="SAPBEXtitle 3" xfId="5906" xr:uid="{00000000-0005-0000-0000-0000C1120000}"/>
    <cellStyle name="SAPBEXtitle 4" xfId="9285" xr:uid="{836377CD-2DF9-4210-885D-09BBCA2FCE54}"/>
    <cellStyle name="SAPBEXtitle 5" xfId="8290" xr:uid="{DA6D59FC-FAC3-4CF6-BCE4-CF20E8885E7C}"/>
    <cellStyle name="SAPBEXtitle 6" xfId="14754" xr:uid="{5E4994C8-9A94-4E9D-9AAC-BBC39158C0C8}"/>
    <cellStyle name="SAPBEXtitle 7" xfId="10581" xr:uid="{165B67FA-6D69-41A7-96EC-00B3EF9A0D8D}"/>
    <cellStyle name="SAPBEXtitle 8" xfId="8829" xr:uid="{C25BD744-DD95-42CE-8152-339F84FCD4E6}"/>
    <cellStyle name="SAPBEXtitle 9" xfId="11034" xr:uid="{B23F3DF7-8917-40D4-9906-3C14BBB1B734}"/>
    <cellStyle name="SAPBEXundefined" xfId="3098" xr:uid="{00000000-0005-0000-0000-0000C3120000}"/>
    <cellStyle name="SAPBEXundefined 10" xfId="14164" xr:uid="{4C9DA67D-D2AD-4802-AAE6-57E3E5A8EF00}"/>
    <cellStyle name="SAPBEXundefined 2" xfId="5013" xr:uid="{00000000-0005-0000-0000-0000C4120000}"/>
    <cellStyle name="SAPBEXundefined 2 2" xfId="6799" xr:uid="{00000000-0005-0000-0000-0000C4120000}"/>
    <cellStyle name="SAPBEXundefined 2 3" xfId="11149" xr:uid="{E5C212BB-6558-43FF-8552-FF220D9C7B5F}"/>
    <cellStyle name="SAPBEXundefined 2 4" xfId="12553" xr:uid="{EF46BBDB-1BDA-48D1-B783-3F954C36E7A3}"/>
    <cellStyle name="SAPBEXundefined 2 5" xfId="8999" xr:uid="{63BD33D1-6F87-4B65-8341-36B8DCAD2805}"/>
    <cellStyle name="SAPBEXundefined 2 6" xfId="15566" xr:uid="{A8046D81-C770-4271-BBC4-DC65E94B3839}"/>
    <cellStyle name="SAPBEXundefined 2 7" xfId="17095" xr:uid="{EBBC035D-29C3-4D50-A7C1-795D8CC87A6E}"/>
    <cellStyle name="SAPBEXundefined 2 8" xfId="18404" xr:uid="{E70A42A0-6404-4DF0-BF33-550D06B68FFC}"/>
    <cellStyle name="SAPBEXundefined 2 9" xfId="8733" xr:uid="{C2BA0462-E689-4F7A-BB83-1A88DB79D6EC}"/>
    <cellStyle name="SAPBEXundefined 3" xfId="5907" xr:uid="{00000000-0005-0000-0000-0000C3120000}"/>
    <cellStyle name="SAPBEXundefined 4" xfId="9286" xr:uid="{9D5CDCF8-12A6-4D6D-9078-7FC4C1769213}"/>
    <cellStyle name="SAPBEXundefined 5" xfId="8289" xr:uid="{AD4671AC-6E5D-406B-BD0E-42A9DE2393B8}"/>
    <cellStyle name="SAPBEXundefined 6" xfId="13849" xr:uid="{C438AD7C-EF66-4D68-92B1-5EE65D2E1F08}"/>
    <cellStyle name="SAPBEXundefined 7" xfId="9467" xr:uid="{755470C4-FA0D-44AD-9CF8-BEFB31B6F17A}"/>
    <cellStyle name="SAPBEXundefined 8" xfId="8828" xr:uid="{02BFE167-2E33-4BF2-9853-423909BCD815}"/>
    <cellStyle name="SAPBEXundefined 9" xfId="14439" xr:uid="{D48AFE03-396D-4759-AC86-275536327BED}"/>
    <cellStyle name="Schlecht 2" xfId="3099" xr:uid="{00000000-0005-0000-0000-0000C5120000}"/>
    <cellStyle name="Scott" xfId="295" xr:uid="{00000000-0005-0000-0000-00002C050000}"/>
    <cellStyle name="Standard 2" xfId="3100" xr:uid="{00000000-0005-0000-0000-0000C7120000}"/>
    <cellStyle name="Standard 3" xfId="3101" xr:uid="{00000000-0005-0000-0000-0000C8120000}"/>
    <cellStyle name="Standard 3 2" xfId="3102" xr:uid="{00000000-0005-0000-0000-0000C9120000}"/>
    <cellStyle name="Standard 3 2 2" xfId="3103" xr:uid="{00000000-0005-0000-0000-0000CA120000}"/>
    <cellStyle name="Standard 4" xfId="3104" xr:uid="{00000000-0005-0000-0000-0000CB120000}"/>
    <cellStyle name="Standard 4 2" xfId="3105" xr:uid="{00000000-0005-0000-0000-0000CC120000}"/>
    <cellStyle name="Standard 4 2 2" xfId="3106" xr:uid="{00000000-0005-0000-0000-0000CD120000}"/>
    <cellStyle name="Standard 4 2 3" xfId="3107" xr:uid="{00000000-0005-0000-0000-0000CE120000}"/>
    <cellStyle name="Standard 4 2 4" xfId="3108" xr:uid="{00000000-0005-0000-0000-0000CF120000}"/>
    <cellStyle name="Standard 4 2 5" xfId="3109" xr:uid="{00000000-0005-0000-0000-0000D0120000}"/>
    <cellStyle name="Standard 4 3" xfId="3110" xr:uid="{00000000-0005-0000-0000-0000D1120000}"/>
    <cellStyle name="Standard 4 3 2" xfId="3111" xr:uid="{00000000-0005-0000-0000-0000D2120000}"/>
    <cellStyle name="Standard 4 4" xfId="3112" xr:uid="{00000000-0005-0000-0000-0000D3120000}"/>
    <cellStyle name="Standard 4 5" xfId="3113" xr:uid="{00000000-0005-0000-0000-0000D4120000}"/>
    <cellStyle name="Standard 5" xfId="3114" xr:uid="{00000000-0005-0000-0000-0000D5120000}"/>
    <cellStyle name="Standard 5 2" xfId="3115" xr:uid="{00000000-0005-0000-0000-0000D6120000}"/>
    <cellStyle name="Standard_1120" xfId="296" xr:uid="{00000000-0005-0000-0000-00002D050000}"/>
    <cellStyle name="Stil 1" xfId="3116" xr:uid="{00000000-0005-0000-0000-0000D8120000}"/>
    <cellStyle name="Stil 1 2" xfId="3117" xr:uid="{00000000-0005-0000-0000-0000D9120000}"/>
    <cellStyle name="Style 1" xfId="297" xr:uid="{00000000-0005-0000-0000-00002E050000}"/>
    <cellStyle name="Style 1 2" xfId="1351" xr:uid="{00000000-0005-0000-0000-00003D000000}"/>
    <cellStyle name="Style 1 2 2" xfId="3229" xr:uid="{00000000-0005-0000-0000-0000DC120000}"/>
    <cellStyle name="Style 1 2 3" xfId="3118" xr:uid="{00000000-0005-0000-0000-0000DB120000}"/>
    <cellStyle name="Style 1 3" xfId="3230" xr:uid="{00000000-0005-0000-0000-0000DD120000}"/>
    <cellStyle name="Style 1 4" xfId="3231" xr:uid="{00000000-0005-0000-0000-0000DE120000}"/>
    <cellStyle name="Table Headings Center" xfId="3119" xr:uid="{00000000-0005-0000-0000-0000DF120000}"/>
    <cellStyle name="Table Headings Center 2" xfId="3120" xr:uid="{00000000-0005-0000-0000-0000E0120000}"/>
    <cellStyle name="Title 2" xfId="299" xr:uid="{00000000-0005-0000-0000-000030050000}"/>
    <cellStyle name="Title 2 2" xfId="1352" xr:uid="{00000000-0005-0000-0000-00003E000000}"/>
    <cellStyle name="Title 3" xfId="298" xr:uid="{00000000-0005-0000-0000-000031050000}"/>
    <cellStyle name="Title 4" xfId="42" xr:uid="{00000000-0005-0000-0000-000040050000}"/>
    <cellStyle name="Total" xfId="23" builtinId="25" customBuiltin="1"/>
    <cellStyle name="Total 2" xfId="301" xr:uid="{00000000-0005-0000-0000-000033050000}"/>
    <cellStyle name="Total 2 10" xfId="13590" xr:uid="{9A2913A0-3517-44D1-B600-D17CB4EEF900}"/>
    <cellStyle name="Total 2 11" xfId="8817" xr:uid="{0E298925-A597-42BA-88A7-9EBF996B2D03}"/>
    <cellStyle name="Total 2 12" xfId="14604" xr:uid="{22480BB1-1238-4025-B0B5-FED5AD423F41}"/>
    <cellStyle name="Total 2 13" xfId="19681" xr:uid="{EC924343-AFE6-4667-ACDB-D973A10107C6}"/>
    <cellStyle name="Total 2 2" xfId="3718" xr:uid="{00000000-0005-0000-0000-0000E4120000}"/>
    <cellStyle name="Total 2 2 10" xfId="8534" xr:uid="{A2522969-A712-4E81-87E2-AC6DA182A2AF}"/>
    <cellStyle name="Total 2 2 11" xfId="15426" xr:uid="{98439D14-CE46-41FC-9880-549A09578263}"/>
    <cellStyle name="Total 2 2 12" xfId="8139" xr:uid="{972D3DD0-D2B5-434C-93C3-99E3B56B5AB5}"/>
    <cellStyle name="Total 2 2 13" xfId="19934" xr:uid="{749DB47A-3925-425A-9CD1-1FC49E470F57}"/>
    <cellStyle name="Total 2 2 2" xfId="3719" xr:uid="{00000000-0005-0000-0000-0000E5120000}"/>
    <cellStyle name="Total 2 2 2 10" xfId="19523" xr:uid="{F20C9961-62E4-4C85-BD04-6309104CB846}"/>
    <cellStyle name="Total 2 2 2 2" xfId="5404" xr:uid="{00000000-0005-0000-0000-0000E6120000}"/>
    <cellStyle name="Total 2 2 2 2 2" xfId="7189" xr:uid="{00000000-0005-0000-0000-0000E6120000}"/>
    <cellStyle name="Total 2 2 2 2 3" xfId="11539" xr:uid="{DDA782EA-A62A-40CE-8F68-65E3BFB1016D}"/>
    <cellStyle name="Total 2 2 2 2 4" xfId="12943" xr:uid="{CCEA150B-6F3F-4FD6-8CB9-65B4AA8224C7}"/>
    <cellStyle name="Total 2 2 2 2 5" xfId="13977" xr:uid="{2A47CEBD-E57D-4E23-9C31-FEB2C066EBAA}"/>
    <cellStyle name="Total 2 2 2 2 6" xfId="15957" xr:uid="{39CCFD4A-056F-4ED7-AE96-A773EFEFE15A}"/>
    <cellStyle name="Total 2 2 2 2 7" xfId="17486" xr:uid="{B3899081-ED63-4E68-96E5-FBA1671D35D8}"/>
    <cellStyle name="Total 2 2 2 2 8" xfId="18794" xr:uid="{EA764115-8620-4528-8B73-9D87F8965781}"/>
    <cellStyle name="Total 2 2 2 2 9" xfId="18236" xr:uid="{AC4D14D9-FE7E-44CF-B963-9B602F953CB5}"/>
    <cellStyle name="Total 2 2 2 3" xfId="6296" xr:uid="{00000000-0005-0000-0000-0000E5120000}"/>
    <cellStyle name="Total 2 2 2 4" xfId="9932" xr:uid="{BADABE34-1D17-4C6C-9AF5-E698A2114D67}"/>
    <cellStyle name="Total 2 2 2 5" xfId="10035" xr:uid="{0EACCA6E-43C6-4683-BE7A-DD49E31B70DD}"/>
    <cellStyle name="Total 2 2 2 6" xfId="13452" xr:uid="{6366E217-A9E1-449B-96E5-F649AFA72C52}"/>
    <cellStyle name="Total 2 2 2 7" xfId="12360" xr:uid="{F135252F-0A3C-4482-83D6-0DBA3E4B4275}"/>
    <cellStyle name="Total 2 2 2 8" xfId="15279" xr:uid="{5F2909D4-FF31-47C1-B32B-3710D691C874}"/>
    <cellStyle name="Total 2 2 2 9" xfId="16994" xr:uid="{DF43C096-EA21-4117-8101-500BA2E375E9}"/>
    <cellStyle name="Total 2 2 3" xfId="3720" xr:uid="{00000000-0005-0000-0000-0000E7120000}"/>
    <cellStyle name="Total 2 2 3 10" xfId="19690" xr:uid="{AC46E012-7916-4029-9681-27EE7B6FB532}"/>
    <cellStyle name="Total 2 2 3 2" xfId="5405" xr:uid="{00000000-0005-0000-0000-0000E8120000}"/>
    <cellStyle name="Total 2 2 3 2 2" xfId="7190" xr:uid="{00000000-0005-0000-0000-0000E8120000}"/>
    <cellStyle name="Total 2 2 3 2 3" xfId="11540" xr:uid="{4B4D6BC3-07D6-45FB-BB6D-AB618E8E5128}"/>
    <cellStyle name="Total 2 2 3 2 4" xfId="12944" xr:uid="{B1CBC300-61EA-42A2-9249-32987161BD8C}"/>
    <cellStyle name="Total 2 2 3 2 5" xfId="13508" xr:uid="{A83A3A98-9E0E-4C7C-89A8-1D22992DEB71}"/>
    <cellStyle name="Total 2 2 3 2 6" xfId="15958" xr:uid="{E8C09399-28F9-4F91-A3FC-0B6BA0559ECE}"/>
    <cellStyle name="Total 2 2 3 2 7" xfId="17487" xr:uid="{1FD6A430-5E3F-4AB7-898B-3E6C13AC03E4}"/>
    <cellStyle name="Total 2 2 3 2 8" xfId="18795" xr:uid="{1DAD9D74-98E4-429D-BCB4-4B89DE7CE59B}"/>
    <cellStyle name="Total 2 2 3 2 9" xfId="8691" xr:uid="{CD98BFE2-A6F9-4273-A506-2E415B16B298}"/>
    <cellStyle name="Total 2 2 3 3" xfId="6297" xr:uid="{00000000-0005-0000-0000-0000E7120000}"/>
    <cellStyle name="Total 2 2 3 4" xfId="9933" xr:uid="{30F988BB-F96E-44B5-AF03-645B85E1864C}"/>
    <cellStyle name="Total 2 2 3 5" xfId="10965" xr:uid="{83C8B1DB-D6CE-465B-A5F8-3E62EBC37DCA}"/>
    <cellStyle name="Total 2 2 3 6" xfId="9151" xr:uid="{27F84B2B-BD12-4FD4-A459-56C9893656C1}"/>
    <cellStyle name="Total 2 2 3 7" xfId="14304" xr:uid="{30423789-6DA3-44F7-A186-BEA109A2F088}"/>
    <cellStyle name="Total 2 2 3 8" xfId="15135" xr:uid="{69480892-0534-440E-B1BB-7A8C9BE3E31E}"/>
    <cellStyle name="Total 2 2 3 9" xfId="16848" xr:uid="{EB2300D6-23B6-45A2-97B7-5F91BE3EB705}"/>
    <cellStyle name="Total 2 2 4" xfId="4313" xr:uid="{00000000-0005-0000-0000-0000E9120000}"/>
    <cellStyle name="Total 2 2 4 10" xfId="19986" xr:uid="{F8FB3E89-3EF3-4204-979C-F53739BA606D}"/>
    <cellStyle name="Total 2 2 4 2" xfId="5870" xr:uid="{00000000-0005-0000-0000-0000EA120000}"/>
    <cellStyle name="Total 2 2 4 2 2" xfId="7655" xr:uid="{00000000-0005-0000-0000-0000EA120000}"/>
    <cellStyle name="Total 2 2 4 2 3" xfId="12005" xr:uid="{D49A44A0-9794-4962-B805-E2FBC2E4821E}"/>
    <cellStyle name="Total 2 2 4 2 4" xfId="13409" xr:uid="{1C8C3011-5F7C-45A3-95D9-ADE069A3C67B}"/>
    <cellStyle name="Total 2 2 4 2 5" xfId="12244" xr:uid="{66EA75B3-DD3C-4CC1-B24A-598777A0AFB3}"/>
    <cellStyle name="Total 2 2 4 2 6" xfId="16423" xr:uid="{2333F362-ED4A-4185-A613-A04499F11CC9}"/>
    <cellStyle name="Total 2 2 4 2 7" xfId="17952" xr:uid="{B717F78B-12B8-491A-A901-324F2120560A}"/>
    <cellStyle name="Total 2 2 4 2 8" xfId="19260" xr:uid="{DCD1C701-0D40-4B08-99F9-D025F432516D}"/>
    <cellStyle name="Total 2 2 4 2 9" xfId="15525" xr:uid="{84A42965-061A-4119-BC7B-5469FA92833C}"/>
    <cellStyle name="Total 2 2 4 3" xfId="6758" xr:uid="{00000000-0005-0000-0000-0000E9120000}"/>
    <cellStyle name="Total 2 2 4 4" xfId="10501" xr:uid="{177B9368-DE39-4048-994F-752D031B2FE4}"/>
    <cellStyle name="Total 2 2 4 5" xfId="12046" xr:uid="{32E38C27-9B5B-46DD-861E-23758C397B39}"/>
    <cellStyle name="Total 2 2 4 6" xfId="14038" xr:uid="{2F472121-18DB-4786-BE73-4F6EA818C449}"/>
    <cellStyle name="Total 2 2 4 7" xfId="15096" xr:uid="{2960CC7F-1B19-4862-8009-E020AB20E040}"/>
    <cellStyle name="Total 2 2 4 8" xfId="16633" xr:uid="{DC451710-AA5F-44B3-A56B-82479885B3D7}"/>
    <cellStyle name="Total 2 2 4 9" xfId="18152" xr:uid="{055082F2-2425-49E7-A5BB-7FFFDB3802C6}"/>
    <cellStyle name="Total 2 2 5" xfId="5403" xr:uid="{00000000-0005-0000-0000-0000EB120000}"/>
    <cellStyle name="Total 2 2 5 2" xfId="7188" xr:uid="{00000000-0005-0000-0000-0000EB120000}"/>
    <cellStyle name="Total 2 2 5 3" xfId="11538" xr:uid="{440DD9CC-6DDB-4281-9A54-57520C4E55C8}"/>
    <cellStyle name="Total 2 2 5 4" xfId="12942" xr:uid="{411E499B-FE9A-4FC4-9270-0DB262E0B4C9}"/>
    <cellStyle name="Total 2 2 5 5" xfId="9036" xr:uid="{3E9C23C1-947E-4D0E-B3F4-914583B9F033}"/>
    <cellStyle name="Total 2 2 5 6" xfId="15956" xr:uid="{5E6D9DE6-A946-4C3F-B4AD-6C812F0A31C1}"/>
    <cellStyle name="Total 2 2 5 7" xfId="17485" xr:uid="{93AEE836-ECB7-4EFF-8D5E-F2A7515016E4}"/>
    <cellStyle name="Total 2 2 5 8" xfId="18793" xr:uid="{ADF627F8-FF76-4E12-A2CA-0CA41225B540}"/>
    <cellStyle name="Total 2 2 5 9" xfId="19584" xr:uid="{99882E40-2DD5-47B1-A1DC-3CF7417C12F5}"/>
    <cellStyle name="Total 2 2 6" xfId="6295" xr:uid="{00000000-0005-0000-0000-0000E4120000}"/>
    <cellStyle name="Total 2 2 7" xfId="9931" xr:uid="{4C392C6A-18E9-4D9B-956D-D066B0AEF098}"/>
    <cellStyle name="Total 2 2 8" xfId="10614" xr:uid="{4ACA998B-0760-49A1-A470-690C62E00AC3}"/>
    <cellStyle name="Total 2 2 9" xfId="8567" xr:uid="{E995C945-74CC-473D-A096-8280945D6D09}"/>
    <cellStyle name="Total 2 3" xfId="3721" xr:uid="{00000000-0005-0000-0000-0000EC120000}"/>
    <cellStyle name="Total 2 3 10" xfId="16711" xr:uid="{517EA3D2-9BCF-4453-B97F-0EE025895668}"/>
    <cellStyle name="Total 2 3 11" xfId="12368" xr:uid="{77D5734C-5190-4B56-A1C0-57FBC057B20B}"/>
    <cellStyle name="Total 2 3 2" xfId="3722" xr:uid="{00000000-0005-0000-0000-0000ED120000}"/>
    <cellStyle name="Total 2 3 2 10" xfId="8699" xr:uid="{F224308C-771C-47DF-9710-53F653C40FEB}"/>
    <cellStyle name="Total 2 3 2 2" xfId="5407" xr:uid="{00000000-0005-0000-0000-0000EE120000}"/>
    <cellStyle name="Total 2 3 2 2 2" xfId="7192" xr:uid="{00000000-0005-0000-0000-0000EE120000}"/>
    <cellStyle name="Total 2 3 2 2 3" xfId="11542" xr:uid="{C1FC6DB1-B81B-4CAA-A46A-9A331C6845BC}"/>
    <cellStyle name="Total 2 3 2 2 4" xfId="12946" xr:uid="{157D41F9-5E21-489E-A4F0-C5B9DD039293}"/>
    <cellStyle name="Total 2 3 2 2 5" xfId="8387" xr:uid="{57DB0ABA-36BA-47D4-9A01-B5F25A671072}"/>
    <cellStyle name="Total 2 3 2 2 6" xfId="15960" xr:uid="{A8E88BB7-4AE2-43B5-9CA9-F3E9470FBB67}"/>
    <cellStyle name="Total 2 3 2 2 7" xfId="17489" xr:uid="{75BCACEB-FEEE-46E6-B9AB-5BA1DBD8BEF9}"/>
    <cellStyle name="Total 2 3 2 2 8" xfId="18797" xr:uid="{1BC61DD7-E26F-4AA8-B72B-5A940B8E4B60}"/>
    <cellStyle name="Total 2 3 2 2 9" xfId="9914" xr:uid="{6F42FCB0-5334-4FF3-BEBB-DDD8C76914E5}"/>
    <cellStyle name="Total 2 3 2 3" xfId="6299" xr:uid="{00000000-0005-0000-0000-0000ED120000}"/>
    <cellStyle name="Total 2 3 2 4" xfId="9935" xr:uid="{4B955045-B408-420E-807F-A824AC35CD61}"/>
    <cellStyle name="Total 2 3 2 5" xfId="10564" xr:uid="{7BDC0F83-E4FC-40AE-A806-7098833CDFD8}"/>
    <cellStyle name="Total 2 3 2 6" xfId="10947" xr:uid="{ED20A1EC-D1C6-4F97-8083-D3CD908BEF99}"/>
    <cellStyle name="Total 2 3 2 7" xfId="9060" xr:uid="{824AC983-75C0-40CE-A201-025B3D8A01A0}"/>
    <cellStyle name="Total 2 3 2 8" xfId="15365" xr:uid="{ACE3E27A-820D-4580-B4A3-B1EF379261EA}"/>
    <cellStyle name="Total 2 3 2 9" xfId="15185" xr:uid="{FF451E97-CB98-47DE-895F-F336AC077FD6}"/>
    <cellStyle name="Total 2 3 3" xfId="5406" xr:uid="{00000000-0005-0000-0000-0000EF120000}"/>
    <cellStyle name="Total 2 3 3 2" xfId="7191" xr:uid="{00000000-0005-0000-0000-0000EF120000}"/>
    <cellStyle name="Total 2 3 3 3" xfId="11541" xr:uid="{0CE902B0-F21E-4592-8540-E92FBC3E8055}"/>
    <cellStyle name="Total 2 3 3 4" xfId="12945" xr:uid="{D62F3D33-E6DD-4BAF-A459-797C9BE3A6EC}"/>
    <cellStyle name="Total 2 3 3 5" xfId="10528" xr:uid="{65430050-23A2-4341-BB16-3E7B4CF5D531}"/>
    <cellStyle name="Total 2 3 3 6" xfId="15959" xr:uid="{D5DB8082-AD0C-4B86-A840-2BF55E47C022}"/>
    <cellStyle name="Total 2 3 3 7" xfId="17488" xr:uid="{AC724F10-690B-416F-85C4-FFE41D35918D}"/>
    <cellStyle name="Total 2 3 3 8" xfId="18796" xr:uid="{241E89A2-2C06-46D6-8ECD-78040E3054B0}"/>
    <cellStyle name="Total 2 3 3 9" xfId="16734" xr:uid="{46FF82B2-93C3-45A5-B122-6038ACCE354F}"/>
    <cellStyle name="Total 2 3 4" xfId="6298" xr:uid="{00000000-0005-0000-0000-0000EC120000}"/>
    <cellStyle name="Total 2 3 5" xfId="9934" xr:uid="{D6E5579C-F290-4194-99DE-AA12047430B2}"/>
    <cellStyle name="Total 2 3 6" xfId="10765" xr:uid="{E01552EF-070B-4D93-A287-5EEDDFC6076E}"/>
    <cellStyle name="Total 2 3 7" xfId="12507" xr:uid="{6DEC72F8-A43D-4EED-BE92-ADFF03562AB7}"/>
    <cellStyle name="Total 2 3 8" xfId="8607" xr:uid="{FE0F3EEA-6E83-4D7E-AC60-FC7BDFC77E8D}"/>
    <cellStyle name="Total 2 3 9" xfId="15505" xr:uid="{9D3F1CEB-28BF-43BA-929B-441B601BADA8}"/>
    <cellStyle name="Total 2 4" xfId="4312" xr:uid="{00000000-0005-0000-0000-0000F0120000}"/>
    <cellStyle name="Total 2 4 10" xfId="13766" xr:uid="{8F555E7E-8ADB-4D10-93A6-E626E1CBA819}"/>
    <cellStyle name="Total 2 4 2" xfId="5869" xr:uid="{00000000-0005-0000-0000-0000F1120000}"/>
    <cellStyle name="Total 2 4 2 2" xfId="7654" xr:uid="{00000000-0005-0000-0000-0000F1120000}"/>
    <cellStyle name="Total 2 4 2 3" xfId="12004" xr:uid="{A06582AD-0004-4FBA-AFF8-68A152BC3E38}"/>
    <cellStyle name="Total 2 4 2 4" xfId="13408" xr:uid="{94A27230-6F41-41EE-8F55-7CE0B5C9CEA6}"/>
    <cellStyle name="Total 2 4 2 5" xfId="13675" xr:uid="{93BAAF70-F8AD-4212-8A44-B7134027A603}"/>
    <cellStyle name="Total 2 4 2 6" xfId="16422" xr:uid="{ACCDF056-1F9A-4AF2-8044-59B7F7AAF072}"/>
    <cellStyle name="Total 2 4 2 7" xfId="17951" xr:uid="{3392EE13-EF13-45E6-BC51-FB95095615C7}"/>
    <cellStyle name="Total 2 4 2 8" xfId="19259" xr:uid="{93058296-5935-45F4-A129-E9E50D56F94E}"/>
    <cellStyle name="Total 2 4 2 9" xfId="18247" xr:uid="{4B5314B6-ED4C-4761-9ADA-90A59ECCFEC7}"/>
    <cellStyle name="Total 2 4 3" xfId="6757" xr:uid="{00000000-0005-0000-0000-0000F0120000}"/>
    <cellStyle name="Total 2 4 4" xfId="10500" xr:uid="{D3082C96-4744-44D4-A78F-DB13F14893A0}"/>
    <cellStyle name="Total 2 4 5" xfId="12045" xr:uid="{38EFE7CD-88CF-4FC7-9755-C46A09294B84}"/>
    <cellStyle name="Total 2 4 6" xfId="10368" xr:uid="{6CAE6347-F071-497B-80BA-6B73F488C6D5}"/>
    <cellStyle name="Total 2 4 7" xfId="15095" xr:uid="{15BFC71F-E768-49E8-8F74-33FED4B247B9}"/>
    <cellStyle name="Total 2 4 8" xfId="16632" xr:uid="{8C8CA4AD-2DB5-44C5-9451-D04C712081DE}"/>
    <cellStyle name="Total 2 4 9" xfId="18151" xr:uid="{6ADC5921-621B-45B1-B67C-915F7414FA04}"/>
    <cellStyle name="Total 2 5" xfId="5014" xr:uid="{00000000-0005-0000-0000-0000F2120000}"/>
    <cellStyle name="Total 2 5 2" xfId="6800" xr:uid="{00000000-0005-0000-0000-0000F2120000}"/>
    <cellStyle name="Total 2 5 3" xfId="11150" xr:uid="{FF410B9D-C3DB-47F3-895B-F1AAEDE3A670}"/>
    <cellStyle name="Total 2 5 4" xfId="12554" xr:uid="{FA368FCE-E54C-4F5B-8666-EDD68618920F}"/>
    <cellStyle name="Total 2 5 5" xfId="9244" xr:uid="{5F99E982-0D87-4039-9B65-B6B430F83521}"/>
    <cellStyle name="Total 2 5 6" xfId="15567" xr:uid="{EA50F8A3-4887-456F-8E9C-2F52D760A084}"/>
    <cellStyle name="Total 2 5 7" xfId="17096" xr:uid="{2B9F0D11-FAE6-4371-A242-19E9DF907BF6}"/>
    <cellStyle name="Total 2 5 8" xfId="18405" xr:uid="{3B76DD84-5EE9-4350-BD4F-15E6C95C0280}"/>
    <cellStyle name="Total 2 5 9" xfId="16655" xr:uid="{5B8650C0-B1D7-4D1F-8FD8-AF7896166A75}"/>
    <cellStyle name="Total 2 6" xfId="5908" xr:uid="{00000000-0005-0000-0000-0000E3120000}"/>
    <cellStyle name="Total 2 7" xfId="9306" xr:uid="{BB097866-E119-4B51-B6A4-AE104C6F6017}"/>
    <cellStyle name="Total 2 8" xfId="8272" xr:uid="{C6BF8574-B8AD-4FB8-896A-494369B73D0E}"/>
    <cellStyle name="Total 2 9" xfId="13984" xr:uid="{ED411C8D-FDCD-41D0-A483-D721B40322AB}"/>
    <cellStyle name="Total 3" xfId="300" xr:uid="{00000000-0005-0000-0000-000034050000}"/>
    <cellStyle name="Total 3 10" xfId="19342" xr:uid="{6D5A86AD-C31F-4518-B0B7-96E6BEFB41FA}"/>
    <cellStyle name="Total 3 2" xfId="5015" xr:uid="{00000000-0005-0000-0000-0000F4120000}"/>
    <cellStyle name="Total 3 2 2" xfId="6801" xr:uid="{00000000-0005-0000-0000-0000F4120000}"/>
    <cellStyle name="Total 3 2 3" xfId="11151" xr:uid="{D8657D53-3764-4F10-8529-D0937DD6F619}"/>
    <cellStyle name="Total 3 2 4" xfId="12555" xr:uid="{8A55AD89-ADC4-428A-BDE9-4DBC7FA6D92E}"/>
    <cellStyle name="Total 3 2 5" xfId="13819" xr:uid="{3075D713-8112-47E7-A328-A1156FE4181F}"/>
    <cellStyle name="Total 3 2 6" xfId="15568" xr:uid="{DEA48781-57CA-4BEA-9915-28AA9BB2882D}"/>
    <cellStyle name="Total 3 2 7" xfId="17097" xr:uid="{03774C9C-A28B-4383-A6B7-51DCDF59E34E}"/>
    <cellStyle name="Total 3 2 8" xfId="18406" xr:uid="{BE0BAD16-7FF2-4972-BD37-72E7C2C84409}"/>
    <cellStyle name="Total 3 2 9" xfId="19464" xr:uid="{0EA17894-0F9C-44B0-B892-8FE0DEE8C345}"/>
    <cellStyle name="Total 3 3" xfId="5909" xr:uid="{00000000-0005-0000-0000-0000F3120000}"/>
    <cellStyle name="Total 3 4" xfId="9307" xr:uid="{A71CD1D3-53FB-472B-8797-5F4256C66A97}"/>
    <cellStyle name="Total 3 5" xfId="8271" xr:uid="{548DB324-E44F-4C5B-A14D-F05778427AFF}"/>
    <cellStyle name="Total 3 6" xfId="14347" xr:uid="{7CA327F1-11CD-455F-8059-1EBAC51D4CDA}"/>
    <cellStyle name="Total 3 7" xfId="13657" xr:uid="{2F6CA4CE-5BB9-4A27-83F0-1040BD71F6F5}"/>
    <cellStyle name="Total 3 8" xfId="8816" xr:uid="{D4DE08C6-55E5-4F85-8C58-84F4D9603FDE}"/>
    <cellStyle name="Total 3 9" xfId="8152" xr:uid="{E51E644C-BB4D-4AF3-A802-071D76390B0F}"/>
    <cellStyle name="Tusental (0)_laroux" xfId="302" xr:uid="{00000000-0005-0000-0000-000035050000}"/>
    <cellStyle name="Tusental_laroux" xfId="303" xr:uid="{00000000-0005-0000-0000-000036050000}"/>
    <cellStyle name="Überschrift 1 2" xfId="3121" xr:uid="{00000000-0005-0000-0000-0000F7120000}"/>
    <cellStyle name="Überschrift 2 2" xfId="3122" xr:uid="{00000000-0005-0000-0000-0000F8120000}"/>
    <cellStyle name="Überschrift 3 2" xfId="3123" xr:uid="{00000000-0005-0000-0000-0000F9120000}"/>
    <cellStyle name="Überschrift 4 2" xfId="3124" xr:uid="{00000000-0005-0000-0000-0000FA120000}"/>
    <cellStyle name="Überschrift 5" xfId="3125" xr:uid="{00000000-0005-0000-0000-0000FB120000}"/>
    <cellStyle name="Valuta (0)_laroux" xfId="304" xr:uid="{00000000-0005-0000-0000-000037050000}"/>
    <cellStyle name="Valuta_laroux" xfId="305" xr:uid="{00000000-0005-0000-0000-000038050000}"/>
    <cellStyle name="Verknüpfte Zelle 2" xfId="3126" xr:uid="{00000000-0005-0000-0000-0000FE120000}"/>
    <cellStyle name="Währung 2" xfId="3127" xr:uid="{00000000-0005-0000-0000-0000FF120000}"/>
    <cellStyle name="Währung 3" xfId="3128" xr:uid="{00000000-0005-0000-0000-000000130000}"/>
    <cellStyle name="Währung 3 2" xfId="3129" xr:uid="{00000000-0005-0000-0000-000001130000}"/>
    <cellStyle name="Warnender Text 2" xfId="3130" xr:uid="{00000000-0005-0000-0000-000002130000}"/>
    <cellStyle name="Warning Text" xfId="21" builtinId="11" customBuiltin="1"/>
    <cellStyle name="Warning Text 2" xfId="307" xr:uid="{00000000-0005-0000-0000-00003A050000}"/>
    <cellStyle name="Warning Text 3" xfId="306" xr:uid="{00000000-0005-0000-0000-00003B050000}"/>
    <cellStyle name="Zelle überprüfen 2" xfId="3131" xr:uid="{00000000-0005-0000-0000-000005130000}"/>
    <cellStyle name="まる" xfId="3232" xr:uid="{00000000-0005-0000-0000-000006130000}"/>
    <cellStyle name="小数点以下2桁" xfId="3233" xr:uid="{00000000-0005-0000-0000-000007130000}"/>
    <cellStyle name="桁区切り [0.00]_iR8070s" xfId="3234" xr:uid="{00000000-0005-0000-0000-000008130000}"/>
    <cellStyle name="桁区切り_KBT mainteance price" xfId="3235" xr:uid="{00000000-0005-0000-0000-000009130000}"/>
    <cellStyle name="標準_~9463457" xfId="308" xr:uid="{00000000-0005-0000-0000-00003C050000}"/>
    <cellStyle name="標準中央揃え" xfId="3236" xr:uid="{00000000-0005-0000-0000-00000B130000}"/>
    <cellStyle name="英語版" xfId="3237" xr:uid="{00000000-0005-0000-0000-00000C130000}"/>
    <cellStyle name="通貨 [0.00]_010102 Master Price list" xfId="309" xr:uid="{00000000-0005-0000-0000-00003D050000}"/>
    <cellStyle name="通貨$" xfId="3238" xr:uid="{00000000-0005-0000-0000-00000E130000}"/>
    <cellStyle name="通貨\" xfId="3239" xr:uid="{00000000-0005-0000-0000-00000F130000}"/>
    <cellStyle name="通貨€" xfId="3240" xr:uid="{00000000-0005-0000-0000-000010130000}"/>
  </cellStyles>
  <dxfs count="13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&quot;$&quot;* #,##0.0000_);_(&quot;$&quot;* \(#,##0.00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&quot;$&quot;* #,##0.0000_);_(&quot;$&quot;* \(#,##0.00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arl_perry_nc_gov/Documents/Copy%20of%20KM%20C3351%20Printer%20MFD%20Replace%20Add%20or%20Update%20Form%20%20%207-17-17.cep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s.w.bard\AppData\Local\Microsoft\Windows\INetCache\Content.Outlook\KVH5LQ71\Printer%20MFD%20IFB%20Add%20or%20Replace%20Form_CANON%204.13.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inter%20MFD%20IFB%20Add%20or%20Replace%20Form_CANON%203.7.17%20part%202%20of%20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Konica%20Minolta%20Update%20Form_2017_063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office.accenture.com/personal/james_w_bard_accenture_com/Documents/Projects%20-%20One%20Drive/State%20of%20NC/Printing/NC%20Print%20Hardware%20IFB%20Solicitation/204D%20Device%20Wizard/Sharp%20Update%20Form_2017_120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Ricoh_2017_06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office.accenture.com/Users/cxperry/AppData/Local/Microsoft/Windows/INetCache/Content.Outlook/TL9ERJPZ/204D%20Printer%20MFD%20Replace%20Add%20or%20Update%20Form_2017_0504%20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ocessed%20Replace%20Add%20Forms%20for%20204D\Xerox%20STC%20204D%20(ITS-400096)%20Printer%20MFD%20Add%20or%20Update%20Form%205-10-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s.w.bard\AppData\Local\Microsoft\Windows\INetCache\Content.Outlook\JOJYKUDE\Ricoh%20Revised%201-25-17%20STC%20204D%20(ITS-400096)%20Printer%20MFD%20Add%20or%20Update%20Form%202-8-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Ricoh%20STC%20204D%20(ITS-400096)%20Printer%20MFD%20Add%20or%20Update%20Form%202-24-17%20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s.w.bard\AppData\Local\Microsoft\Windows\INetCache\Content.Outlook\KVH5LQ71\KM%20Replace%20Add%20or%20Update%20Form%2012-29-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inter%20MFD%20IFB%20Add%20or%20Replace%20Form_CANON%203.7.17%20part%201%20of%20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inter%20MFD%20Replace%20Add%20or%20Update%20Form_KYOCERA%204-03-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Sharp%20Update%20Form_2017_07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Sheet1"/>
      <sheetName val="Sheet2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>
        <row r="3">
          <cell r="C3" t="str">
            <v>Document Output Device Segment</v>
          </cell>
        </row>
      </sheetData>
      <sheetData sheetId="2" refreshError="1"/>
      <sheetData sheetId="3" refreshError="1"/>
      <sheetData sheetId="4" refreshError="1"/>
      <sheetData sheetId="5">
        <row r="2">
          <cell r="A2" t="str">
            <v>Concatenation Key</v>
          </cell>
        </row>
      </sheetData>
      <sheetData sheetId="6" refreshError="1"/>
      <sheetData sheetId="7" refreshError="1"/>
      <sheetData sheetId="8" refreshError="1"/>
      <sheetData sheetId="9">
        <row r="4">
          <cell r="B4">
            <v>1</v>
          </cell>
          <cell r="C4" t="str">
            <v>Inkjet / Thermal Mobile Printer - 3 or more CPM (Color)</v>
          </cell>
          <cell r="D4" t="str">
            <v>P</v>
          </cell>
          <cell r="E4" t="str">
            <v>Printer</v>
          </cell>
          <cell r="F4" t="str">
            <v>Color</v>
          </cell>
          <cell r="G4" t="str">
            <v>8.5 X 14</v>
          </cell>
          <cell r="H4">
            <v>100</v>
          </cell>
        </row>
        <row r="5">
          <cell r="B5">
            <v>2</v>
          </cell>
          <cell r="C5" t="str">
            <v>Inkjet / Thermal MFD - 11 to 20 CPM (Color)</v>
          </cell>
          <cell r="D5" t="str">
            <v>P, C, S, F</v>
          </cell>
          <cell r="E5" t="str">
            <v>MFD</v>
          </cell>
          <cell r="F5" t="str">
            <v>Color</v>
          </cell>
          <cell r="G5" t="str">
            <v>8.5 X 14</v>
          </cell>
          <cell r="H5">
            <v>250</v>
          </cell>
        </row>
        <row r="6">
          <cell r="B6">
            <v>3</v>
          </cell>
          <cell r="C6" t="str">
            <v>Laser / LED Printer - 19 to 30 CPM (Mono)</v>
          </cell>
          <cell r="D6" t="str">
            <v>P</v>
          </cell>
          <cell r="E6" t="str">
            <v>Printer</v>
          </cell>
          <cell r="F6" t="str">
            <v>Mono</v>
          </cell>
          <cell r="G6" t="str">
            <v>8.5 X 14</v>
          </cell>
          <cell r="H6">
            <v>1500</v>
          </cell>
        </row>
        <row r="7">
          <cell r="B7">
            <v>4</v>
          </cell>
          <cell r="C7" t="str">
            <v>Laser / LED Printer - 11 to 20 CPM (Color)</v>
          </cell>
          <cell r="D7" t="str">
            <v>P</v>
          </cell>
          <cell r="E7" t="str">
            <v>Printer</v>
          </cell>
          <cell r="F7" t="str">
            <v>Color</v>
          </cell>
          <cell r="G7" t="str">
            <v>8.5 X 14</v>
          </cell>
          <cell r="H7">
            <v>1500</v>
          </cell>
        </row>
        <row r="8">
          <cell r="B8">
            <v>5</v>
          </cell>
          <cell r="C8" t="str">
            <v>Laser / LED Printer - 31 to 44 CPM (Mono)</v>
          </cell>
          <cell r="D8" t="str">
            <v>P</v>
          </cell>
          <cell r="E8" t="str">
            <v>Printer</v>
          </cell>
          <cell r="F8" t="str">
            <v>Mono</v>
          </cell>
          <cell r="G8" t="str">
            <v>8.5 X 14</v>
          </cell>
          <cell r="H8">
            <v>3000</v>
          </cell>
        </row>
        <row r="9">
          <cell r="B9">
            <v>6</v>
          </cell>
          <cell r="C9" t="str">
            <v>Laser / LED Printer - 21 to 34 CPM (Color)</v>
          </cell>
          <cell r="D9" t="str">
            <v>P</v>
          </cell>
          <cell r="E9" t="str">
            <v>Printer</v>
          </cell>
          <cell r="F9" t="str">
            <v>Color</v>
          </cell>
          <cell r="G9" t="str">
            <v>8.5 X 14</v>
          </cell>
          <cell r="H9">
            <v>3000</v>
          </cell>
        </row>
        <row r="10">
          <cell r="B10">
            <v>7</v>
          </cell>
          <cell r="C10" t="str">
            <v>Laser / LED Printer - 45 or more CPM (Mono)</v>
          </cell>
          <cell r="D10" t="str">
            <v>P</v>
          </cell>
          <cell r="E10" t="str">
            <v>Printer</v>
          </cell>
          <cell r="F10" t="str">
            <v>Mono</v>
          </cell>
          <cell r="G10" t="str">
            <v>8.5 X 14</v>
          </cell>
          <cell r="H10">
            <v>5000</v>
          </cell>
        </row>
        <row r="11">
          <cell r="B11">
            <v>8</v>
          </cell>
          <cell r="C11" t="str">
            <v>Laser / LED Printer - 35 or more CPM (Color)</v>
          </cell>
          <cell r="D11" t="str">
            <v>P</v>
          </cell>
          <cell r="E11" t="str">
            <v>Printer</v>
          </cell>
          <cell r="F11" t="str">
            <v>Color</v>
          </cell>
          <cell r="G11" t="str">
            <v>8.5 X 14</v>
          </cell>
          <cell r="H11">
            <v>5000</v>
          </cell>
        </row>
        <row r="12">
          <cell r="B12">
            <v>9</v>
          </cell>
          <cell r="C12" t="str">
            <v>Laser / LED Printer - 30 or more CPM (Mono)(Ledger)</v>
          </cell>
          <cell r="D12" t="str">
            <v>P</v>
          </cell>
          <cell r="E12" t="str">
            <v>Printer</v>
          </cell>
          <cell r="F12" t="str">
            <v>Mono</v>
          </cell>
          <cell r="G12" t="str">
            <v>11 X 17</v>
          </cell>
          <cell r="H12">
            <v>4000</v>
          </cell>
        </row>
        <row r="13">
          <cell r="B13">
            <v>10</v>
          </cell>
          <cell r="C13" t="str">
            <v>Laser / LED Printer - 20 or more CPM (Color)(Ledger)</v>
          </cell>
          <cell r="D13" t="str">
            <v>P</v>
          </cell>
          <cell r="E13" t="str">
            <v>Printer</v>
          </cell>
          <cell r="F13" t="str">
            <v>Color</v>
          </cell>
          <cell r="G13" t="str">
            <v>11 X 17</v>
          </cell>
          <cell r="H13">
            <v>4000</v>
          </cell>
        </row>
        <row r="14">
          <cell r="B14">
            <v>11</v>
          </cell>
          <cell r="C14" t="str">
            <v>Digital MFD - 19 to 30 CPM (Mono)</v>
          </cell>
          <cell r="D14" t="str">
            <v>P, C, S, F</v>
          </cell>
          <cell r="E14" t="str">
            <v>MFD</v>
          </cell>
          <cell r="F14" t="str">
            <v>Mono</v>
          </cell>
          <cell r="G14" t="str">
            <v>8.5 X 14</v>
          </cell>
          <cell r="H14">
            <v>2500</v>
          </cell>
        </row>
        <row r="15">
          <cell r="B15">
            <v>12</v>
          </cell>
          <cell r="C15" t="str">
            <v>Digital MFD - 14 to 30 CPM (Color)</v>
          </cell>
          <cell r="D15" t="str">
            <v>P, C, S, F</v>
          </cell>
          <cell r="E15" t="str">
            <v>MFD</v>
          </cell>
          <cell r="F15" t="str">
            <v>Color</v>
          </cell>
          <cell r="G15" t="str">
            <v>8.5 X 14</v>
          </cell>
          <cell r="H15">
            <v>2500</v>
          </cell>
        </row>
        <row r="16">
          <cell r="B16">
            <v>13</v>
          </cell>
          <cell r="C16" t="str">
            <v>Digital MFD - 21 to 30 CPM (Mono)(Ledger)</v>
          </cell>
          <cell r="D16" t="str">
            <v>P, C, S, F</v>
          </cell>
          <cell r="E16" t="str">
            <v>MFD</v>
          </cell>
          <cell r="F16" t="str">
            <v>Mono</v>
          </cell>
          <cell r="G16" t="str">
            <v>11 X 17</v>
          </cell>
          <cell r="H16">
            <v>4000</v>
          </cell>
        </row>
        <row r="17">
          <cell r="B17">
            <v>14</v>
          </cell>
          <cell r="C17" t="str">
            <v>Digital MFD - 21 to 30 CPM (Color)(Ledger)</v>
          </cell>
          <cell r="D17" t="str">
            <v>P, C, S, F</v>
          </cell>
          <cell r="E17" t="str">
            <v>MFD</v>
          </cell>
          <cell r="F17" t="str">
            <v>Color</v>
          </cell>
          <cell r="G17" t="str">
            <v>11 X 17</v>
          </cell>
          <cell r="H17">
            <v>4000</v>
          </cell>
        </row>
        <row r="18">
          <cell r="B18">
            <v>15</v>
          </cell>
          <cell r="C18" t="str">
            <v>Digital MFD - 31 to 40 CPM (Mono)</v>
          </cell>
          <cell r="D18" t="str">
            <v>P, C, S, F</v>
          </cell>
          <cell r="E18" t="str">
            <v>MFD</v>
          </cell>
          <cell r="F18" t="str">
            <v>Mono</v>
          </cell>
          <cell r="G18" t="str">
            <v>8.5 X 14</v>
          </cell>
          <cell r="H18">
            <v>12000</v>
          </cell>
        </row>
        <row r="19">
          <cell r="B19">
            <v>16</v>
          </cell>
          <cell r="C19" t="str">
            <v>Digital MFD - 31 to 40 CPM (Color)</v>
          </cell>
          <cell r="D19" t="str">
            <v>P, C, S, F</v>
          </cell>
          <cell r="E19" t="str">
            <v>MFD</v>
          </cell>
          <cell r="F19" t="str">
            <v>Color</v>
          </cell>
          <cell r="G19" t="str">
            <v>8.5 X 14</v>
          </cell>
          <cell r="H19">
            <v>12000</v>
          </cell>
        </row>
        <row r="20">
          <cell r="B20">
            <v>17</v>
          </cell>
          <cell r="C20" t="str">
            <v>Digital MFD - 31 to 40 CPM (Mono)(Ledger)</v>
          </cell>
          <cell r="D20" t="str">
            <v>P, C, S, F</v>
          </cell>
          <cell r="E20" t="str">
            <v>MFD</v>
          </cell>
          <cell r="F20" t="str">
            <v>Mono</v>
          </cell>
          <cell r="G20" t="str">
            <v>11 X 17</v>
          </cell>
          <cell r="H20">
            <v>12000</v>
          </cell>
        </row>
        <row r="21">
          <cell r="B21">
            <v>18</v>
          </cell>
          <cell r="C21" t="str">
            <v>Digital MFD - 31 to 40 CPM (Color)(Ledger)</v>
          </cell>
          <cell r="D21" t="str">
            <v>P, C, S, F</v>
          </cell>
          <cell r="E21" t="str">
            <v>MFD</v>
          </cell>
          <cell r="F21" t="str">
            <v>Color</v>
          </cell>
          <cell r="G21" t="str">
            <v>11 X 17</v>
          </cell>
          <cell r="H21">
            <v>12000</v>
          </cell>
        </row>
        <row r="22">
          <cell r="B22">
            <v>19</v>
          </cell>
          <cell r="C22" t="str">
            <v>Digital MFD - 41 to 54 CPM (Mono)</v>
          </cell>
          <cell r="D22" t="str">
            <v>P, C, S, F</v>
          </cell>
          <cell r="E22" t="str">
            <v>MFD</v>
          </cell>
          <cell r="F22" t="str">
            <v>Mono</v>
          </cell>
          <cell r="G22" t="str">
            <v>8.5 X 14</v>
          </cell>
          <cell r="H22">
            <v>16000</v>
          </cell>
        </row>
        <row r="23">
          <cell r="B23">
            <v>20</v>
          </cell>
          <cell r="C23" t="str">
            <v>Digital MFD - 41 to 54 CPM (Color)</v>
          </cell>
          <cell r="D23" t="str">
            <v>P, C, S, F</v>
          </cell>
          <cell r="E23" t="str">
            <v>MFD</v>
          </cell>
          <cell r="F23" t="str">
            <v>Color</v>
          </cell>
          <cell r="G23" t="str">
            <v>8.5 X 14</v>
          </cell>
          <cell r="H23">
            <v>16000</v>
          </cell>
        </row>
        <row r="24">
          <cell r="B24">
            <v>21</v>
          </cell>
          <cell r="C24" t="str">
            <v>Digital MFD - 41 to 54 CPM (Mono)(Ledger)</v>
          </cell>
          <cell r="D24" t="str">
            <v>P, C, S, F</v>
          </cell>
          <cell r="E24" t="str">
            <v>MFD</v>
          </cell>
          <cell r="F24" t="str">
            <v>Mono</v>
          </cell>
          <cell r="G24" t="str">
            <v>11 X 17</v>
          </cell>
          <cell r="H24">
            <v>16000</v>
          </cell>
        </row>
        <row r="25">
          <cell r="B25">
            <v>22</v>
          </cell>
          <cell r="C25" t="str">
            <v>Digital MFD - 41 to 54 CPM (Color)(Ledger)</v>
          </cell>
          <cell r="D25" t="str">
            <v>P, C, S, F</v>
          </cell>
          <cell r="E25" t="str">
            <v>MFD</v>
          </cell>
          <cell r="F25" t="str">
            <v>Color</v>
          </cell>
          <cell r="G25" t="str">
            <v>11 X 17</v>
          </cell>
          <cell r="H25">
            <v>16000</v>
          </cell>
        </row>
        <row r="26">
          <cell r="B26">
            <v>23</v>
          </cell>
          <cell r="C26" t="str">
            <v>Digital MFD - 55 to 69 CPM (Mono)</v>
          </cell>
          <cell r="D26" t="str">
            <v>P, C, S, F</v>
          </cell>
          <cell r="E26" t="str">
            <v>MFD</v>
          </cell>
          <cell r="F26" t="str">
            <v>Mono</v>
          </cell>
          <cell r="G26" t="str">
            <v>8.5 X 14</v>
          </cell>
          <cell r="H26">
            <v>25000</v>
          </cell>
        </row>
        <row r="27">
          <cell r="B27">
            <v>24</v>
          </cell>
          <cell r="C27" t="str">
            <v>Digital MFD - 55 to 69 CPM (Mono)(Ledger)</v>
          </cell>
          <cell r="D27" t="str">
            <v>P, C, S, F</v>
          </cell>
          <cell r="E27" t="str">
            <v>MFD</v>
          </cell>
          <cell r="F27" t="str">
            <v>Mono</v>
          </cell>
          <cell r="G27" t="str">
            <v>11 X 17</v>
          </cell>
          <cell r="H27">
            <v>25000</v>
          </cell>
        </row>
        <row r="28">
          <cell r="B28">
            <v>25</v>
          </cell>
          <cell r="C28" t="str">
            <v>Digital MFD - 55 to 69 CPM (Color)(Ledger)</v>
          </cell>
          <cell r="D28" t="str">
            <v>P, C, S, F</v>
          </cell>
          <cell r="E28" t="str">
            <v>MFD</v>
          </cell>
          <cell r="F28" t="str">
            <v>Color</v>
          </cell>
          <cell r="G28" t="str">
            <v>11 X 17</v>
          </cell>
          <cell r="H28">
            <v>25000</v>
          </cell>
        </row>
        <row r="29">
          <cell r="B29">
            <v>26</v>
          </cell>
          <cell r="C29" t="str">
            <v>Digital MFD - 70 to 90 CPM (Mono)</v>
          </cell>
          <cell r="D29" t="str">
            <v>P, C, S, F</v>
          </cell>
          <cell r="E29" t="str">
            <v>MFD</v>
          </cell>
          <cell r="F29" t="str">
            <v>Mono</v>
          </cell>
          <cell r="G29" t="str">
            <v>8.5 X 14</v>
          </cell>
          <cell r="H29">
            <v>50000</v>
          </cell>
        </row>
        <row r="30">
          <cell r="B30">
            <v>27</v>
          </cell>
          <cell r="C30" t="str">
            <v>Digital MFD - 70 to 90 CPM (Mono)(Ledger)</v>
          </cell>
          <cell r="D30" t="str">
            <v>P, C, S, F</v>
          </cell>
          <cell r="E30" t="str">
            <v>MFD</v>
          </cell>
          <cell r="F30" t="str">
            <v>Mono</v>
          </cell>
          <cell r="G30" t="str">
            <v>11 X 17</v>
          </cell>
          <cell r="H30">
            <v>50000</v>
          </cell>
        </row>
        <row r="31">
          <cell r="B31">
            <v>28</v>
          </cell>
          <cell r="C31" t="str">
            <v>Digital MFD - 70 to 90 CPM (Color)(Ledger)</v>
          </cell>
          <cell r="D31" t="str">
            <v>P, C, S, F</v>
          </cell>
          <cell r="E31" t="str">
            <v>MFD</v>
          </cell>
          <cell r="F31" t="str">
            <v>Color</v>
          </cell>
          <cell r="G31" t="str">
            <v>11 X 17</v>
          </cell>
          <cell r="H31">
            <v>50000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ical Specification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B4">
            <v>1</v>
          </cell>
          <cell r="C4" t="str">
            <v>Inkjet / Thermal Mobile Printer - 3 or more CPM (Color)</v>
          </cell>
          <cell r="D4" t="str">
            <v>P</v>
          </cell>
          <cell r="E4" t="str">
            <v>Printer</v>
          </cell>
          <cell r="F4" t="str">
            <v>Color</v>
          </cell>
          <cell r="G4" t="str">
            <v>8.5 X 14</v>
          </cell>
          <cell r="H4">
            <v>100</v>
          </cell>
        </row>
        <row r="5">
          <cell r="B5">
            <v>2</v>
          </cell>
          <cell r="C5" t="str">
            <v>Inkjet / Thermal MFD - 11 to 20 CPM (Color)</v>
          </cell>
          <cell r="D5" t="str">
            <v>P, C, S, F</v>
          </cell>
          <cell r="E5" t="str">
            <v>MFD</v>
          </cell>
          <cell r="F5" t="str">
            <v>Color</v>
          </cell>
          <cell r="G5" t="str">
            <v>8.5 X 14</v>
          </cell>
          <cell r="H5">
            <v>250</v>
          </cell>
        </row>
        <row r="6">
          <cell r="B6">
            <v>3</v>
          </cell>
          <cell r="C6" t="str">
            <v>Laser / LED Printer - 19 to 30 CPM (Mono)</v>
          </cell>
          <cell r="D6" t="str">
            <v>P</v>
          </cell>
          <cell r="E6" t="str">
            <v>Printer</v>
          </cell>
          <cell r="F6" t="str">
            <v>Mono</v>
          </cell>
          <cell r="G6" t="str">
            <v>8.5 X 14</v>
          </cell>
          <cell r="H6">
            <v>1500</v>
          </cell>
        </row>
        <row r="7">
          <cell r="B7">
            <v>4</v>
          </cell>
          <cell r="C7" t="str">
            <v>Laser / LED Printer - 11 to 20 CPM (Color)</v>
          </cell>
          <cell r="D7" t="str">
            <v>P</v>
          </cell>
          <cell r="E7" t="str">
            <v>Printer</v>
          </cell>
          <cell r="F7" t="str">
            <v>Color</v>
          </cell>
          <cell r="G7" t="str">
            <v>8.5 X 14</v>
          </cell>
          <cell r="H7">
            <v>1500</v>
          </cell>
        </row>
        <row r="8">
          <cell r="B8">
            <v>5</v>
          </cell>
          <cell r="C8" t="str">
            <v>Laser / LED Printer - 31 to 44 CPM (Mono)</v>
          </cell>
          <cell r="D8" t="str">
            <v>P</v>
          </cell>
          <cell r="E8" t="str">
            <v>Printer</v>
          </cell>
          <cell r="F8" t="str">
            <v>Mono</v>
          </cell>
          <cell r="G8" t="str">
            <v>8.5 X 14</v>
          </cell>
          <cell r="H8">
            <v>3000</v>
          </cell>
        </row>
        <row r="9">
          <cell r="B9">
            <v>6</v>
          </cell>
          <cell r="C9" t="str">
            <v>Laser / LED Printer - 21 to 34 CPM (Color)</v>
          </cell>
          <cell r="D9" t="str">
            <v>P</v>
          </cell>
          <cell r="E9" t="str">
            <v>Printer</v>
          </cell>
          <cell r="F9" t="str">
            <v>Color</v>
          </cell>
          <cell r="G9" t="str">
            <v>8.5 X 14</v>
          </cell>
          <cell r="H9">
            <v>3000</v>
          </cell>
        </row>
        <row r="10">
          <cell r="B10">
            <v>7</v>
          </cell>
          <cell r="C10" t="str">
            <v>Laser / LED Printer - 45 or more CPM (Mono)</v>
          </cell>
          <cell r="D10" t="str">
            <v>P</v>
          </cell>
          <cell r="E10" t="str">
            <v>Printer</v>
          </cell>
          <cell r="F10" t="str">
            <v>Mono</v>
          </cell>
          <cell r="G10" t="str">
            <v>8.5 X 14</v>
          </cell>
          <cell r="H10">
            <v>5000</v>
          </cell>
        </row>
        <row r="11">
          <cell r="B11">
            <v>8</v>
          </cell>
          <cell r="C11" t="str">
            <v>Laser / LED Printer - 35 or more CPM (Color)</v>
          </cell>
          <cell r="D11" t="str">
            <v>P</v>
          </cell>
          <cell r="E11" t="str">
            <v>Printer</v>
          </cell>
          <cell r="F11" t="str">
            <v>Color</v>
          </cell>
          <cell r="G11" t="str">
            <v>8.5 X 14</v>
          </cell>
          <cell r="H11">
            <v>5000</v>
          </cell>
        </row>
        <row r="12">
          <cell r="B12">
            <v>9</v>
          </cell>
          <cell r="C12" t="str">
            <v>Laser / LED Printer - 30 or more CPM (Mono)(Ledger)</v>
          </cell>
          <cell r="D12" t="str">
            <v>P</v>
          </cell>
          <cell r="E12" t="str">
            <v>Printer</v>
          </cell>
          <cell r="F12" t="str">
            <v>Mono</v>
          </cell>
          <cell r="G12" t="str">
            <v>11 X 17</v>
          </cell>
          <cell r="H12">
            <v>4000</v>
          </cell>
        </row>
        <row r="13">
          <cell r="B13">
            <v>10</v>
          </cell>
          <cell r="C13" t="str">
            <v>Laser / LED Printer - 20 or more CPM (Color)(Ledger)</v>
          </cell>
          <cell r="D13" t="str">
            <v>P</v>
          </cell>
          <cell r="E13" t="str">
            <v>Printer</v>
          </cell>
          <cell r="F13" t="str">
            <v>Color</v>
          </cell>
          <cell r="G13" t="str">
            <v>11 X 17</v>
          </cell>
          <cell r="H13">
            <v>4000</v>
          </cell>
        </row>
        <row r="14">
          <cell r="B14">
            <v>11</v>
          </cell>
          <cell r="C14" t="str">
            <v>Digital MFD - 19 to 30 CPM (Mono)</v>
          </cell>
          <cell r="D14" t="str">
            <v>P, C, S, F</v>
          </cell>
          <cell r="E14" t="str">
            <v>MFD</v>
          </cell>
          <cell r="F14" t="str">
            <v>Mono</v>
          </cell>
          <cell r="G14" t="str">
            <v>8.5 X 14</v>
          </cell>
          <cell r="H14">
            <v>2500</v>
          </cell>
        </row>
        <row r="15">
          <cell r="B15">
            <v>12</v>
          </cell>
          <cell r="C15" t="str">
            <v>Digital MFD - 14 to 30 CPM (Color)</v>
          </cell>
          <cell r="D15" t="str">
            <v>P, C, S, F</v>
          </cell>
          <cell r="E15" t="str">
            <v>MFD</v>
          </cell>
          <cell r="F15" t="str">
            <v>Color</v>
          </cell>
          <cell r="G15" t="str">
            <v>8.5 X 14</v>
          </cell>
          <cell r="H15">
            <v>2500</v>
          </cell>
        </row>
        <row r="16">
          <cell r="B16">
            <v>13</v>
          </cell>
          <cell r="C16" t="str">
            <v>Digital MFD - 21 to 30 CPM (Mono)(Ledger)</v>
          </cell>
          <cell r="D16" t="str">
            <v>P, C, S, F</v>
          </cell>
          <cell r="E16" t="str">
            <v>MFD</v>
          </cell>
          <cell r="F16" t="str">
            <v>Mono</v>
          </cell>
          <cell r="G16" t="str">
            <v>11 X 17</v>
          </cell>
          <cell r="H16">
            <v>4000</v>
          </cell>
        </row>
        <row r="17">
          <cell r="B17">
            <v>14</v>
          </cell>
          <cell r="C17" t="str">
            <v>Digital MFD - 21 to 30 CPM (Color)(Ledger)</v>
          </cell>
          <cell r="D17" t="str">
            <v>P, C, S, F</v>
          </cell>
          <cell r="E17" t="str">
            <v>MFD</v>
          </cell>
          <cell r="F17" t="str">
            <v>Color</v>
          </cell>
          <cell r="G17" t="str">
            <v>11 X 17</v>
          </cell>
          <cell r="H17">
            <v>4000</v>
          </cell>
        </row>
        <row r="18">
          <cell r="B18">
            <v>15</v>
          </cell>
          <cell r="C18" t="str">
            <v>Digital MFD - 31 to 40 CPM (Mono)</v>
          </cell>
          <cell r="D18" t="str">
            <v>P, C, S, F</v>
          </cell>
          <cell r="E18" t="str">
            <v>MFD</v>
          </cell>
          <cell r="F18" t="str">
            <v>Mono</v>
          </cell>
          <cell r="G18" t="str">
            <v>8.5 X 14</v>
          </cell>
          <cell r="H18">
            <v>12000</v>
          </cell>
        </row>
        <row r="19">
          <cell r="B19">
            <v>16</v>
          </cell>
          <cell r="C19" t="str">
            <v>Digital MFD - 31 to 40 CPM (Color)</v>
          </cell>
          <cell r="D19" t="str">
            <v>P, C, S, F</v>
          </cell>
          <cell r="E19" t="str">
            <v>MFD</v>
          </cell>
          <cell r="F19" t="str">
            <v>Color</v>
          </cell>
          <cell r="G19" t="str">
            <v>8.5 X 14</v>
          </cell>
          <cell r="H19">
            <v>12000</v>
          </cell>
        </row>
        <row r="20">
          <cell r="B20">
            <v>17</v>
          </cell>
          <cell r="C20" t="str">
            <v>Digital MFD - 31 to 40 CPM (Mono)(Ledger)</v>
          </cell>
          <cell r="D20" t="str">
            <v>P, C, S, F</v>
          </cell>
          <cell r="E20" t="str">
            <v>MFD</v>
          </cell>
          <cell r="F20" t="str">
            <v>Mono</v>
          </cell>
          <cell r="G20" t="str">
            <v>11 X 17</v>
          </cell>
          <cell r="H20">
            <v>12000</v>
          </cell>
        </row>
        <row r="21">
          <cell r="B21">
            <v>18</v>
          </cell>
          <cell r="C21" t="str">
            <v>Digital MFD - 31 to 40 CPM (Color)(Ledger)</v>
          </cell>
          <cell r="D21" t="str">
            <v>P, C, S, F</v>
          </cell>
          <cell r="E21" t="str">
            <v>MFD</v>
          </cell>
          <cell r="F21" t="str">
            <v>Color</v>
          </cell>
          <cell r="G21" t="str">
            <v>11 X 17</v>
          </cell>
          <cell r="H21">
            <v>12000</v>
          </cell>
        </row>
        <row r="22">
          <cell r="B22">
            <v>19</v>
          </cell>
          <cell r="C22" t="str">
            <v>Digital MFD - 41 to 54 CPM (Mono)</v>
          </cell>
          <cell r="D22" t="str">
            <v>P, C, S, F</v>
          </cell>
          <cell r="E22" t="str">
            <v>MFD</v>
          </cell>
          <cell r="F22" t="str">
            <v>Mono</v>
          </cell>
          <cell r="G22" t="str">
            <v>8.5 X 14</v>
          </cell>
          <cell r="H22">
            <v>16000</v>
          </cell>
        </row>
        <row r="23">
          <cell r="B23">
            <v>20</v>
          </cell>
          <cell r="C23" t="str">
            <v>Digital MFD - 41 to 54 CPM (Color)</v>
          </cell>
          <cell r="D23" t="str">
            <v>P, C, S, F</v>
          </cell>
          <cell r="E23" t="str">
            <v>MFD</v>
          </cell>
          <cell r="F23" t="str">
            <v>Color</v>
          </cell>
          <cell r="G23" t="str">
            <v>8.5 X 14</v>
          </cell>
          <cell r="H23">
            <v>16000</v>
          </cell>
        </row>
        <row r="24">
          <cell r="B24">
            <v>21</v>
          </cell>
          <cell r="C24" t="str">
            <v>Digital MFD - 41 to 54 CPM (Mono)(Ledger)</v>
          </cell>
          <cell r="D24" t="str">
            <v>P, C, S, F</v>
          </cell>
          <cell r="E24" t="str">
            <v>MFD</v>
          </cell>
          <cell r="F24" t="str">
            <v>Mono</v>
          </cell>
          <cell r="G24" t="str">
            <v>11 X 17</v>
          </cell>
          <cell r="H24">
            <v>16000</v>
          </cell>
        </row>
        <row r="25">
          <cell r="B25">
            <v>22</v>
          </cell>
          <cell r="C25" t="str">
            <v>Digital MFD - 41 to 54 CPM (Color)(Ledger)</v>
          </cell>
          <cell r="D25" t="str">
            <v>P, C, S, F</v>
          </cell>
          <cell r="E25" t="str">
            <v>MFD</v>
          </cell>
          <cell r="F25" t="str">
            <v>Color</v>
          </cell>
          <cell r="G25" t="str">
            <v>11 X 17</v>
          </cell>
          <cell r="H25">
            <v>16000</v>
          </cell>
        </row>
        <row r="26">
          <cell r="B26">
            <v>23</v>
          </cell>
          <cell r="C26" t="str">
            <v>Digital MFD - 55 to 69 CPM (Mono)</v>
          </cell>
          <cell r="D26" t="str">
            <v>P, C, S, F</v>
          </cell>
          <cell r="E26" t="str">
            <v>MFD</v>
          </cell>
          <cell r="F26" t="str">
            <v>Mono</v>
          </cell>
          <cell r="G26" t="str">
            <v>8.5 X 14</v>
          </cell>
          <cell r="H26">
            <v>25000</v>
          </cell>
        </row>
        <row r="27">
          <cell r="B27">
            <v>24</v>
          </cell>
          <cell r="C27" t="str">
            <v>Digital MFD - 55 to 69 CPM (Mono)(Ledger)</v>
          </cell>
          <cell r="D27" t="str">
            <v>P, C, S, F</v>
          </cell>
          <cell r="E27" t="str">
            <v>MFD</v>
          </cell>
          <cell r="F27" t="str">
            <v>Mono</v>
          </cell>
          <cell r="G27" t="str">
            <v>11 X 17</v>
          </cell>
          <cell r="H27">
            <v>25000</v>
          </cell>
        </row>
        <row r="28">
          <cell r="B28">
            <v>25</v>
          </cell>
          <cell r="C28" t="str">
            <v>Digital MFD - 55 to 69 CPM (Color)(Ledger)</v>
          </cell>
          <cell r="D28" t="str">
            <v>P, C, S, F</v>
          </cell>
          <cell r="E28" t="str">
            <v>MFD</v>
          </cell>
          <cell r="F28" t="str">
            <v>Color</v>
          </cell>
          <cell r="G28" t="str">
            <v>11 X 17</v>
          </cell>
          <cell r="H28">
            <v>25000</v>
          </cell>
        </row>
        <row r="29">
          <cell r="B29">
            <v>26</v>
          </cell>
          <cell r="C29" t="str">
            <v>Digital MFD - 70 to 90 CPM (Mono)</v>
          </cell>
          <cell r="D29" t="str">
            <v>P, C, S, F</v>
          </cell>
          <cell r="E29" t="str">
            <v>MFD</v>
          </cell>
          <cell r="F29" t="str">
            <v>Mono</v>
          </cell>
          <cell r="G29" t="str">
            <v>8.5 X 14</v>
          </cell>
          <cell r="H29">
            <v>50000</v>
          </cell>
        </row>
        <row r="30">
          <cell r="B30">
            <v>27</v>
          </cell>
          <cell r="C30" t="str">
            <v>Digital MFD - 70 to 90 CPM (Mono)(Ledger)</v>
          </cell>
          <cell r="D30" t="str">
            <v>P, C, S, F</v>
          </cell>
          <cell r="E30" t="str">
            <v>MFD</v>
          </cell>
          <cell r="F30" t="str">
            <v>Mono</v>
          </cell>
          <cell r="G30" t="str">
            <v>11 X 17</v>
          </cell>
          <cell r="H30">
            <v>50000</v>
          </cell>
        </row>
        <row r="31">
          <cell r="B31">
            <v>28</v>
          </cell>
          <cell r="C31" t="str">
            <v>Digital MFD - 70 to 90 CPM (Color)(Ledger)</v>
          </cell>
          <cell r="D31" t="str">
            <v>P, C, S, F</v>
          </cell>
          <cell r="E31" t="str">
            <v>MFD</v>
          </cell>
          <cell r="F31" t="str">
            <v>Color</v>
          </cell>
          <cell r="G31" t="str">
            <v>11 X 17</v>
          </cell>
          <cell r="H31">
            <v>50000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 refreshError="1">
        <row r="3">
          <cell r="C3" t="str">
            <v>Document Output Device Segment</v>
          </cell>
          <cell r="D3" t="str">
            <v>Device Type</v>
          </cell>
          <cell r="E3" t="str">
            <v>Estimated Monthly Page Volume</v>
          </cell>
          <cell r="F3" t="str">
            <v xml:space="preserve"> Mono / Color</v>
          </cell>
          <cell r="G3" t="str">
            <v>Maximum Original &amp; Copy Paper Size</v>
          </cell>
          <cell r="H3" t="str">
            <v>Manufacturer's Name</v>
          </cell>
          <cell r="I3" t="str">
            <v>Manufacturer's Model Number</v>
          </cell>
          <cell r="J3" t="str">
            <v>Manufacturer's Part Number</v>
          </cell>
          <cell r="K3" t="str">
            <v>New Device NC Discounted Purchase Price</v>
          </cell>
          <cell r="L3" t="str">
            <v>Extended Warranty NC Discounted Purchase Price</v>
          </cell>
          <cell r="M3" t="str">
            <v>Estimated Consumables Purchases During 3 Year Lifecycle</v>
          </cell>
          <cell r="N3" t="str">
            <v>Total Purchase 3 Year TCO</v>
          </cell>
          <cell r="O3" t="str">
            <v>36-Month Total Lease Payments</v>
          </cell>
          <cell r="P3" t="str">
            <v>Estimated 3 Year Maintenance Agreement Price</v>
          </cell>
          <cell r="Q3" t="str">
            <v>Total Lease 3 Year TCO</v>
          </cell>
          <cell r="R3" t="str">
            <v>Device MSRP</v>
          </cell>
          <cell r="S3" t="str">
            <v>New Device NC Discounted Purchase Price</v>
          </cell>
          <cell r="T3" t="str">
            <v>New Device Discount %</v>
          </cell>
          <cell r="U3" t="str">
            <v>Minimum Peripherals Discount % Off MSRP</v>
          </cell>
          <cell r="V3" t="str">
            <v>Minimum Replaceable Parts Discount % Off MSRP</v>
          </cell>
          <cell r="W3" t="str">
            <v>Standard Manufacturer Warranty Included with Purchase</v>
          </cell>
          <cell r="X3" t="str">
            <v>Extended Warranty Plan Part Number</v>
          </cell>
          <cell r="Y3" t="str">
            <v>Extended Warranty Plan MSRP</v>
          </cell>
          <cell r="Z3" t="str">
            <v>Minimum Extended Warranty Plan Discount % Off MSRP</v>
          </cell>
          <cell r="AA3" t="str">
            <v>Extended Warranty NC Discounted Purchase Price</v>
          </cell>
        </row>
        <row r="4">
          <cell r="C4" t="str">
            <v>Digital MFD - 41 to 54 CPM (Mono)</v>
          </cell>
          <cell r="D4" t="str">
            <v>MFD</v>
          </cell>
          <cell r="E4">
            <v>16000</v>
          </cell>
          <cell r="F4" t="str">
            <v>Mono</v>
          </cell>
          <cell r="G4" t="str">
            <v>8.5 X 14</v>
          </cell>
          <cell r="H4" t="str">
            <v>Konica Minolta</v>
          </cell>
          <cell r="I4" t="str">
            <v>458e</v>
          </cell>
          <cell r="J4" t="str">
            <v>AA6U011:Mainframe 7640018680:Stand A0PD11T:Searchable PDF A883012:Fax</v>
          </cell>
          <cell r="K4">
            <v>3107.18</v>
          </cell>
          <cell r="L4">
            <v>1152</v>
          </cell>
          <cell r="M4">
            <v>1409.1</v>
          </cell>
          <cell r="N4">
            <v>5668.2800000000007</v>
          </cell>
          <cell r="O4">
            <v>3120.851592</v>
          </cell>
          <cell r="P4">
            <v>3110.4</v>
          </cell>
          <cell r="Q4">
            <v>6231.2515920000005</v>
          </cell>
          <cell r="R4">
            <v>14954.8</v>
          </cell>
          <cell r="S4">
            <v>3107.18</v>
          </cell>
          <cell r="T4">
            <v>0.79222858212747749</v>
          </cell>
          <cell r="U4">
            <v>0.5</v>
          </cell>
          <cell r="V4">
            <v>0.2</v>
          </cell>
          <cell r="W4" t="str">
            <v xml:space="preserve">  Customer One Guarantee - Within the first two years after install if equipment cannot be repaired to meet factory specifications KM will replace with a new equivalent model  </v>
          </cell>
          <cell r="X4" t="str">
            <v>KM458W3YRNBD</v>
          </cell>
          <cell r="Y4">
            <v>1440</v>
          </cell>
          <cell r="Z4">
            <v>0.2</v>
          </cell>
          <cell r="AA4">
            <v>1152</v>
          </cell>
        </row>
        <row r="5">
          <cell r="C5" t="str">
            <v>Digital MFD - 41 to 54 CPM (Mono)(Ledger)</v>
          </cell>
          <cell r="D5" t="str">
            <v>MFD</v>
          </cell>
          <cell r="E5">
            <v>16000</v>
          </cell>
          <cell r="F5" t="str">
            <v>Mono</v>
          </cell>
          <cell r="G5" t="str">
            <v>11 X 17</v>
          </cell>
          <cell r="H5" t="str">
            <v>Konica Minolta</v>
          </cell>
          <cell r="I5" t="str">
            <v>458e</v>
          </cell>
          <cell r="J5" t="str">
            <v>AA6U011:Mainframe 7640018680:Stand A0PD11T:Searchable PDF A883012:Fax</v>
          </cell>
          <cell r="K5">
            <v>3107.18</v>
          </cell>
          <cell r="L5">
            <v>1152</v>
          </cell>
          <cell r="M5">
            <v>1409.1</v>
          </cell>
          <cell r="N5">
            <v>5668.2800000000007</v>
          </cell>
          <cell r="O5">
            <v>3120.851592</v>
          </cell>
          <cell r="P5">
            <v>3110.4</v>
          </cell>
          <cell r="Q5">
            <v>6231.2515920000005</v>
          </cell>
          <cell r="R5">
            <v>14954.8</v>
          </cell>
          <cell r="S5">
            <v>3107.18</v>
          </cell>
          <cell r="T5">
            <v>0.79222858212747749</v>
          </cell>
          <cell r="U5">
            <v>0.5</v>
          </cell>
          <cell r="V5">
            <v>0.2</v>
          </cell>
          <cell r="W5" t="str">
            <v xml:space="preserve">  Customer One Guarantee - Within the first two years after install if equipment cannot be repaired to meet factory specifications KM will replace with a new equivalent model  </v>
          </cell>
          <cell r="X5" t="str">
            <v>KM458W3YRNBD</v>
          </cell>
          <cell r="Y5">
            <v>1440</v>
          </cell>
          <cell r="Z5">
            <v>0.2</v>
          </cell>
          <cell r="AA5">
            <v>1152</v>
          </cell>
        </row>
        <row r="6">
          <cell r="C6" t="str">
            <v>Digital MFD - 55 to 69 CPM (Mono)</v>
          </cell>
          <cell r="D6" t="str">
            <v>MFD</v>
          </cell>
          <cell r="E6">
            <v>25000</v>
          </cell>
          <cell r="F6" t="str">
            <v>Mono</v>
          </cell>
          <cell r="G6" t="str">
            <v>8.5 X 14</v>
          </cell>
          <cell r="H6" t="str">
            <v>Konica Minolta</v>
          </cell>
          <cell r="I6" t="str">
            <v>558e</v>
          </cell>
          <cell r="J6" t="str">
            <v>AA6T011:Mainframe 7640018680:Stand A0PD11T:Searchable PDF A883012:Fax</v>
          </cell>
          <cell r="K6">
            <v>4731.0200000000004</v>
          </cell>
          <cell r="L6">
            <v>1152</v>
          </cell>
          <cell r="M6">
            <v>2177.6999999999998</v>
          </cell>
          <cell r="N6">
            <v>8060.72</v>
          </cell>
          <cell r="O6">
            <v>4751.8364880000008</v>
          </cell>
          <cell r="P6">
            <v>4230</v>
          </cell>
          <cell r="Q6">
            <v>8981.8364880000008</v>
          </cell>
          <cell r="R6">
            <v>25173.8</v>
          </cell>
          <cell r="S6">
            <v>4731.0200000000004</v>
          </cell>
          <cell r="T6">
            <v>0.81206571912067305</v>
          </cell>
          <cell r="U6">
            <v>0.5</v>
          </cell>
          <cell r="V6">
            <v>0.2</v>
          </cell>
          <cell r="W6" t="str">
            <v xml:space="preserve">  Customer One Guarantee - Within the first two years after install if equipment cannot be repaired to meet factory specifications KM will replace with a new equivalent model  </v>
          </cell>
          <cell r="X6" t="str">
            <v>KM558W3YRNBD</v>
          </cell>
          <cell r="Y6">
            <v>1440</v>
          </cell>
          <cell r="Z6">
            <v>0.2</v>
          </cell>
          <cell r="AA6">
            <v>1152</v>
          </cell>
        </row>
        <row r="7">
          <cell r="C7" t="str">
            <v>Digital MFD - 55 to 69 CPM (Mono)(Ledger)</v>
          </cell>
          <cell r="D7" t="str">
            <v>MFD</v>
          </cell>
          <cell r="E7">
            <v>25000</v>
          </cell>
          <cell r="F7" t="str">
            <v>Mono</v>
          </cell>
          <cell r="G7" t="str">
            <v>11 X 17</v>
          </cell>
          <cell r="H7" t="str">
            <v>Konica Minolta</v>
          </cell>
          <cell r="I7" t="str">
            <v>558e</v>
          </cell>
          <cell r="J7" t="str">
            <v>AA6T011:Mainframe 7640018680:Stand A0PD11T:Searchable PDF A883012:Fax</v>
          </cell>
          <cell r="K7">
            <v>4731.0200000000004</v>
          </cell>
          <cell r="L7">
            <v>1152</v>
          </cell>
          <cell r="M7">
            <v>2177.6999999999998</v>
          </cell>
          <cell r="N7">
            <v>8060.72</v>
          </cell>
          <cell r="O7">
            <v>4751.8364880000008</v>
          </cell>
          <cell r="P7">
            <v>4230</v>
          </cell>
          <cell r="Q7">
            <v>8981.8364880000008</v>
          </cell>
          <cell r="R7">
            <v>25173.8</v>
          </cell>
          <cell r="S7">
            <v>4731.0200000000004</v>
          </cell>
          <cell r="T7">
            <v>0.81206571912067305</v>
          </cell>
          <cell r="U7">
            <v>0.5</v>
          </cell>
          <cell r="V7">
            <v>0.2</v>
          </cell>
          <cell r="W7" t="str">
            <v xml:space="preserve">  Customer One Guarantee - Within the first two years after install if equipment cannot be repaired to meet factory specifications KM will replace with a new equivalent model  </v>
          </cell>
          <cell r="X7" t="str">
            <v>KM558W3YRNBD</v>
          </cell>
          <cell r="Y7">
            <v>1440</v>
          </cell>
          <cell r="Z7">
            <v>0.2</v>
          </cell>
          <cell r="AA7">
            <v>1152</v>
          </cell>
        </row>
        <row r="8">
          <cell r="C8" t="str">
            <v>Digital MFD - 70 to 90 CPM (Color)(Ledger)</v>
          </cell>
          <cell r="D8" t="str">
            <v>MFD</v>
          </cell>
          <cell r="E8">
            <v>50000</v>
          </cell>
          <cell r="F8" t="str">
            <v>Color</v>
          </cell>
          <cell r="G8" t="str">
            <v>11 X 17</v>
          </cell>
          <cell r="H8" t="str">
            <v>Konica Minolta</v>
          </cell>
          <cell r="I8" t="str">
            <v>C759</v>
          </cell>
          <cell r="J8" t="str">
            <v>A8JE011:Mainframe A0PD11T:Searchable PDF :A92D011: Fax</v>
          </cell>
          <cell r="K8">
            <v>8674.7900000000009</v>
          </cell>
          <cell r="L8">
            <v>1872</v>
          </cell>
          <cell r="M8">
            <v>6559.7448000000004</v>
          </cell>
          <cell r="N8">
            <v>17106.534800000001</v>
          </cell>
          <cell r="O8">
            <v>8712.959076000001</v>
          </cell>
          <cell r="P8">
            <v>34182</v>
          </cell>
          <cell r="Q8">
            <v>42894.959075999999</v>
          </cell>
          <cell r="R8">
            <v>41358.81</v>
          </cell>
          <cell r="S8">
            <v>8674.7900000000009</v>
          </cell>
          <cell r="T8">
            <v>0.79025532891299333</v>
          </cell>
          <cell r="U8">
            <v>0.5</v>
          </cell>
          <cell r="V8">
            <v>0.2</v>
          </cell>
          <cell r="W8" t="str">
            <v>Customer One Guarantee - Within the first two years after install if equipment cannot be repaired to meet factory specifications KM will replace with a new equivalent model</v>
          </cell>
          <cell r="X8" t="str">
            <v>KMC759W3YRNBD</v>
          </cell>
          <cell r="Y8">
            <v>2340</v>
          </cell>
          <cell r="Z8">
            <v>0.2</v>
          </cell>
          <cell r="AA8">
            <v>1872</v>
          </cell>
        </row>
        <row r="9">
          <cell r="C9"/>
          <cell r="D9"/>
          <cell r="E9"/>
          <cell r="F9"/>
          <cell r="G9"/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/>
          <cell r="Q9">
            <v>0</v>
          </cell>
          <cell r="T9"/>
          <cell r="AA9">
            <v>0</v>
          </cell>
        </row>
        <row r="10">
          <cell r="C10"/>
          <cell r="D10"/>
          <cell r="E10"/>
          <cell r="F10"/>
          <cell r="G10"/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/>
          <cell r="Q10">
            <v>0</v>
          </cell>
          <cell r="T10"/>
          <cell r="AA10">
            <v>0</v>
          </cell>
        </row>
        <row r="11">
          <cell r="C11"/>
          <cell r="D11"/>
          <cell r="E11"/>
          <cell r="F11"/>
          <cell r="G11"/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/>
          <cell r="Q11">
            <v>0</v>
          </cell>
          <cell r="T11"/>
          <cell r="AA11">
            <v>0</v>
          </cell>
        </row>
        <row r="12">
          <cell r="C12"/>
          <cell r="D12"/>
          <cell r="E12"/>
          <cell r="F12"/>
          <cell r="G12"/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/>
          <cell r="Q12">
            <v>0</v>
          </cell>
          <cell r="T12"/>
          <cell r="AA12">
            <v>0</v>
          </cell>
        </row>
        <row r="13">
          <cell r="C13"/>
          <cell r="D13"/>
          <cell r="E13"/>
          <cell r="F13"/>
          <cell r="G13"/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/>
          <cell r="Q13">
            <v>0</v>
          </cell>
          <cell r="T13"/>
          <cell r="AA13">
            <v>0</v>
          </cell>
        </row>
        <row r="14">
          <cell r="C14"/>
          <cell r="D14"/>
          <cell r="E14"/>
          <cell r="F14"/>
          <cell r="G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/>
          <cell r="Q14">
            <v>0</v>
          </cell>
          <cell r="T14"/>
          <cell r="AA14">
            <v>0</v>
          </cell>
        </row>
        <row r="15">
          <cell r="C15"/>
          <cell r="D15"/>
          <cell r="E15"/>
          <cell r="F15"/>
          <cell r="G15"/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/>
          <cell r="Q15">
            <v>0</v>
          </cell>
          <cell r="T15"/>
          <cell r="AA15">
            <v>0</v>
          </cell>
        </row>
        <row r="16">
          <cell r="C16"/>
          <cell r="D16"/>
          <cell r="E16"/>
          <cell r="F16"/>
          <cell r="G16"/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/>
          <cell r="Q16">
            <v>0</v>
          </cell>
          <cell r="T16"/>
          <cell r="AA16">
            <v>0</v>
          </cell>
        </row>
        <row r="17">
          <cell r="C17"/>
          <cell r="D17"/>
          <cell r="E17"/>
          <cell r="F17"/>
          <cell r="G17"/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/>
          <cell r="Q17">
            <v>0</v>
          </cell>
          <cell r="T17"/>
          <cell r="AA17">
            <v>0</v>
          </cell>
        </row>
        <row r="18">
          <cell r="C18"/>
          <cell r="D18"/>
          <cell r="E18"/>
          <cell r="F18"/>
          <cell r="G18"/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/>
          <cell r="Q18">
            <v>0</v>
          </cell>
          <cell r="T18"/>
          <cell r="AA18">
            <v>0</v>
          </cell>
        </row>
        <row r="19">
          <cell r="C19"/>
          <cell r="D19"/>
          <cell r="E19"/>
          <cell r="F19"/>
          <cell r="G19"/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/>
          <cell r="Q19">
            <v>0</v>
          </cell>
          <cell r="T19"/>
          <cell r="AA19">
            <v>0</v>
          </cell>
        </row>
        <row r="20">
          <cell r="C20"/>
          <cell r="D20"/>
          <cell r="E20"/>
          <cell r="F20"/>
          <cell r="G20"/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/>
          <cell r="Q20">
            <v>0</v>
          </cell>
          <cell r="T20"/>
          <cell r="AA20">
            <v>0</v>
          </cell>
        </row>
        <row r="21">
          <cell r="C21"/>
          <cell r="D21"/>
          <cell r="E21"/>
          <cell r="F21"/>
          <cell r="G21"/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/>
          <cell r="Q21">
            <v>0</v>
          </cell>
          <cell r="T21"/>
          <cell r="AA21">
            <v>0</v>
          </cell>
        </row>
        <row r="22">
          <cell r="C22"/>
          <cell r="D22"/>
          <cell r="E22"/>
          <cell r="F22"/>
          <cell r="G22"/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/>
          <cell r="Q22">
            <v>0</v>
          </cell>
          <cell r="T22"/>
          <cell r="AA22">
            <v>0</v>
          </cell>
        </row>
        <row r="23">
          <cell r="C23"/>
          <cell r="D23"/>
          <cell r="E23"/>
          <cell r="F23"/>
          <cell r="G23"/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/>
          <cell r="Q23">
            <v>0</v>
          </cell>
          <cell r="T23"/>
          <cell r="AA23">
            <v>0</v>
          </cell>
        </row>
        <row r="24">
          <cell r="C24"/>
          <cell r="D24"/>
          <cell r="E24"/>
          <cell r="F24"/>
          <cell r="G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T24"/>
          <cell r="AA24">
            <v>0</v>
          </cell>
        </row>
        <row r="25">
          <cell r="C25"/>
          <cell r="D25"/>
          <cell r="E25"/>
          <cell r="F25"/>
          <cell r="G25"/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/>
          <cell r="Q25">
            <v>0</v>
          </cell>
          <cell r="T25"/>
          <cell r="AA25">
            <v>0</v>
          </cell>
        </row>
        <row r="26">
          <cell r="C26"/>
          <cell r="D26"/>
          <cell r="E26"/>
          <cell r="F26"/>
          <cell r="G26"/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/>
          <cell r="Q26">
            <v>0</v>
          </cell>
          <cell r="T26"/>
          <cell r="AA26">
            <v>0</v>
          </cell>
        </row>
        <row r="27">
          <cell r="C27"/>
          <cell r="D27"/>
          <cell r="E27"/>
          <cell r="F27"/>
          <cell r="G27"/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/>
          <cell r="Q27">
            <v>0</v>
          </cell>
          <cell r="T27"/>
          <cell r="AA27">
            <v>0</v>
          </cell>
        </row>
        <row r="28">
          <cell r="C28"/>
          <cell r="D28"/>
          <cell r="E28"/>
          <cell r="F28"/>
          <cell r="G28"/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/>
          <cell r="Q28">
            <v>0</v>
          </cell>
          <cell r="T28"/>
          <cell r="AA28">
            <v>0</v>
          </cell>
        </row>
        <row r="29">
          <cell r="C29"/>
          <cell r="D29"/>
          <cell r="E29"/>
          <cell r="F29"/>
          <cell r="G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T29"/>
          <cell r="AA29">
            <v>0</v>
          </cell>
        </row>
        <row r="30">
          <cell r="C30"/>
          <cell r="D30"/>
          <cell r="E30"/>
          <cell r="F30"/>
          <cell r="G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T30"/>
          <cell r="AA30">
            <v>0</v>
          </cell>
        </row>
        <row r="31">
          <cell r="C31"/>
          <cell r="D31"/>
          <cell r="E31"/>
          <cell r="F31"/>
          <cell r="G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T31"/>
          <cell r="AA31">
            <v>0</v>
          </cell>
        </row>
        <row r="32">
          <cell r="C32"/>
          <cell r="D32"/>
          <cell r="E32"/>
          <cell r="F32"/>
          <cell r="G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T32"/>
          <cell r="AA32">
            <v>0</v>
          </cell>
        </row>
        <row r="33">
          <cell r="C33"/>
          <cell r="D33"/>
          <cell r="E33"/>
          <cell r="F33"/>
          <cell r="G33"/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/>
          <cell r="Q33">
            <v>0</v>
          </cell>
          <cell r="T33"/>
          <cell r="AA33">
            <v>0</v>
          </cell>
        </row>
        <row r="34">
          <cell r="C34"/>
          <cell r="D34"/>
          <cell r="E34"/>
          <cell r="F34"/>
          <cell r="G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T34"/>
          <cell r="AA34">
            <v>0</v>
          </cell>
        </row>
        <row r="35">
          <cell r="C35"/>
          <cell r="D35"/>
          <cell r="E35"/>
          <cell r="F35"/>
          <cell r="G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T35"/>
          <cell r="AA35">
            <v>0</v>
          </cell>
        </row>
        <row r="36">
          <cell r="C36"/>
          <cell r="D36"/>
          <cell r="E36"/>
          <cell r="F36"/>
          <cell r="G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T36"/>
          <cell r="AA36">
            <v>0</v>
          </cell>
        </row>
        <row r="37">
          <cell r="C37"/>
          <cell r="D37"/>
          <cell r="E37"/>
          <cell r="F37"/>
          <cell r="G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T37"/>
          <cell r="AA37">
            <v>0</v>
          </cell>
        </row>
        <row r="38">
          <cell r="C38"/>
          <cell r="D38"/>
          <cell r="E38"/>
          <cell r="F38"/>
          <cell r="G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T38"/>
          <cell r="AA3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BF241" totalsRowShown="0" headerRowDxfId="138" dataDxfId="136" headerRowBorderDxfId="137" tableBorderDxfId="135" totalsRowBorderDxfId="134">
  <autoFilter ref="A2:BF241" xr:uid="{0E0EB968-EC5A-4B05-B607-B9D66AEAE0FE}">
    <filterColumn colId="3">
      <customFilters>
        <customFilter val="**"/>
      </customFilters>
    </filterColumn>
  </autoFilter>
  <tableColumns count="58">
    <tableColumn id="1" xr3:uid="{00000000-0010-0000-0000-000001000000}" name="Lot" dataDxfId="133"/>
    <tableColumn id="2" xr3:uid="{00000000-0010-0000-0000-000002000000}" name="Segment #" dataDxfId="132"/>
    <tableColumn id="3" xr3:uid="{00000000-0010-0000-0000-000003000000}" name="Document Output Device Segment" dataDxfId="131"/>
    <tableColumn id="4" xr3:uid="{00000000-0010-0000-0000-000004000000}" name="Device Type" dataDxfId="130"/>
    <tableColumn id="5" xr3:uid="{00000000-0010-0000-0000-000005000000}" name="Estimated Monthly Page Volume" dataDxfId="129"/>
    <tableColumn id="6" xr3:uid="{00000000-0010-0000-0000-000006000000}" name=" Mono / Color" dataDxfId="128"/>
    <tableColumn id="7" xr3:uid="{00000000-0010-0000-0000-000007000000}" name="Maximum Original &amp; Copy Paper Size" dataDxfId="127"/>
    <tableColumn id="8" xr3:uid="{00000000-0010-0000-0000-000008000000}" name="Manufacturer's Name" dataDxfId="126"/>
    <tableColumn id="9" xr3:uid="{00000000-0010-0000-0000-000009000000}" name="Manufacturer's Model Number" dataDxfId="125"/>
    <tableColumn id="10" xr3:uid="{00000000-0010-0000-0000-00000A000000}" name="Manufacturer's Part Number" dataDxfId="124"/>
    <tableColumn id="11" xr3:uid="{00000000-0010-0000-0000-00000B000000}" name="New Device NC Discounted Purchase Price" dataDxfId="123"/>
    <tableColumn id="12" xr3:uid="{00000000-0010-0000-0000-00000C000000}" name="Extended Warranty NC Discounted Purchase Price" dataDxfId="122"/>
    <tableColumn id="13" xr3:uid="{00000000-0010-0000-0000-00000D000000}" name="Estimated Consumables Purchases During 3 Year Lifecycle" dataDxfId="121" dataCellStyle="Currency"/>
    <tableColumn id="14" xr3:uid="{00000000-0010-0000-0000-00000E000000}" name="Total Purchase 3 Year TCO" dataDxfId="120" dataCellStyle="Currency">
      <calculatedColumnFormula>SUM(Table1[[#This Row],[New Device NC Discounted Purchase Price]:[Estimated Consumables Purchases During 3 Year Lifecycle]])</calculatedColumnFormula>
    </tableColumn>
    <tableColumn id="15" xr3:uid="{00000000-0010-0000-0000-00000F000000}" name="36-Month Total Lease Payments" dataDxfId="119" dataCellStyle="Currency">
      <calculatedColumnFormula>Table1[[#This Row],[36-Month Total Lease Payments4]]</calculatedColumnFormula>
    </tableColumn>
    <tableColumn id="16" xr3:uid="{00000000-0010-0000-0000-000010000000}" name="Estimated 3 Year Maintenance Agreement Price" dataDxfId="118" dataCellStyle="Currency">
      <calculatedColumnFormula>Table1[[#This Row],[Estimated 3 Year Maintenance Agreement Price5]]</calculatedColumnFormula>
    </tableColumn>
    <tableColumn id="17" xr3:uid="{00000000-0010-0000-0000-000011000000}" name="Total Lease 3 Year TCO" dataDxfId="117" dataCellStyle="Currency">
      <calculatedColumnFormula>SUM(O3:P3)</calculatedColumnFormula>
    </tableColumn>
    <tableColumn id="18" xr3:uid="{00000000-0010-0000-0000-000012000000}" name="Device MSRP" dataDxfId="116" dataCellStyle="Currency"/>
    <tableColumn id="19" xr3:uid="{00000000-0010-0000-0000-000013000000}" name="Minimum Device Discount % Off MSRP" dataDxfId="115" dataCellStyle="Percent"/>
    <tableColumn id="20" xr3:uid="{00000000-0010-0000-0000-000014000000}" name="New Device NC Discounted Purchase Price2" dataDxfId="114" dataCellStyle="Currency"/>
    <tableColumn id="21" xr3:uid="{00000000-0010-0000-0000-000015000000}" name="Minimum Peripherals Discount % Off MSRP" dataDxfId="113" dataCellStyle="Percent"/>
    <tableColumn id="22" xr3:uid="{00000000-0010-0000-0000-000016000000}" name="Minimum Replaceable Parts Discount % Off MSRP" dataDxfId="112" dataCellStyle="Percent"/>
    <tableColumn id="23" xr3:uid="{00000000-0010-0000-0000-000017000000}" name="Standard Manufacturer Warranty Included with Purchase" dataDxfId="111" dataCellStyle="Currency"/>
    <tableColumn id="24" xr3:uid="{00000000-0010-0000-0000-000018000000}" name="Extended Warranty Plan Part Number" dataDxfId="110"/>
    <tableColumn id="25" xr3:uid="{00000000-0010-0000-0000-000019000000}" name="Extended Warranty Plan MSRP" dataDxfId="109" dataCellStyle="Currency"/>
    <tableColumn id="26" xr3:uid="{00000000-0010-0000-0000-00001A000000}" name="Minimum Extended Warranty Plan Discount % Off MSRP" dataDxfId="108" dataCellStyle="Percent"/>
    <tableColumn id="27" xr3:uid="{00000000-0010-0000-0000-00001B000000}" name="Extended Warranty NC Discounted Purchase Price3" dataDxfId="107" dataCellStyle="Currency"/>
    <tableColumn id="28" xr3:uid="{00000000-0010-0000-0000-00001C000000}" name="36-Month Lease Rate Factor (excluding Software)" dataDxfId="106"/>
    <tableColumn id="29" xr3:uid="{00000000-0010-0000-0000-00001D000000}" name="36-Month Total Lease Payments4" dataDxfId="105" dataCellStyle="Currency">
      <calculatedColumnFormula>Table1[[#This Row],[New Device NC Discounted Purchase Price2]]*Table1[[#This Row],[36-Month Lease Rate Factor (excluding Software)]]*36</calculatedColumnFormula>
    </tableColumn>
    <tableColumn id="30" xr3:uid="{00000000-0010-0000-0000-00001E000000}" name="48-Month Lease Rate Factor (excluding Software)" dataDxfId="104"/>
    <tableColumn id="31" xr3:uid="{00000000-0010-0000-0000-00001F000000}" name="48-Month Total Lease Payments" dataDxfId="103" dataCellStyle="Currency">
      <calculatedColumnFormula>Table1[[#This Row],[New Device NC Discounted Purchase Price]]*Table1[[#This Row],[48-Month Lease Rate Factor (excluding Software)]]*48</calculatedColumnFormula>
    </tableColumn>
    <tableColumn id="32" xr3:uid="{00000000-0010-0000-0000-000020000000}" name="60-Month Lease Rate Factor (excluding Software)" dataDxfId="102"/>
    <tableColumn id="33" xr3:uid="{00000000-0010-0000-0000-000021000000}" name="60-Month Total Lease Payments" dataDxfId="101" dataCellStyle="Currency">
      <calculatedColumnFormula>Table1[[#This Row],[New Device NC Discounted Purchase Price2]]*Table1[[#This Row],[60-Month Lease Rate Factor (excluding Software)]]*60</calculatedColumnFormula>
    </tableColumn>
    <tableColumn id="34" xr3:uid="{00000000-0010-0000-0000-000022000000}" name="36-Month Lease Rate Factor for Software" dataDxfId="100"/>
    <tableColumn id="35" xr3:uid="{00000000-0010-0000-0000-000023000000}" name="48-Month Lease Rate Factor for Software" dataDxfId="99"/>
    <tableColumn id="36" xr3:uid="{00000000-0010-0000-0000-000024000000}" name="60-Month Lease Rate Factor for Software" dataDxfId="98"/>
    <tableColumn id="37" xr3:uid="{00000000-0010-0000-0000-000025000000}" name="Annual Maintenance Plan Part Number" dataDxfId="97"/>
    <tableColumn id="38" xr3:uid="{00000000-0010-0000-0000-000026000000}" name="Annual Maintenance Plan MSRP" dataDxfId="96" dataCellStyle="Currency"/>
    <tableColumn id="39" xr3:uid="{00000000-0010-0000-0000-000027000000}" name="Minimum Annual Maintenance Plan Discount % Off MSRP" dataDxfId="95" dataCellStyle="Percent"/>
    <tableColumn id="40" xr3:uid="{00000000-0010-0000-0000-000028000000}" name="Annual Maintenance Plan NC Discounted Purchase Price" dataDxfId="94" dataCellStyle="Currency"/>
    <tableColumn id="41" xr3:uid="{00000000-0010-0000-0000-000029000000}" name="Number of Copies Included in Annual Maintenance Plan Cost" dataDxfId="93"/>
    <tableColumn id="42" xr3:uid="{00000000-0010-0000-0000-00002A000000}" name="Maintenance Cost Per Copy (Mono)" dataDxfId="92" dataCellStyle="Currency"/>
    <tableColumn id="43" xr3:uid="{00000000-0010-0000-0000-00002B000000}" name="Maintenance Cost Per Copy (Color)" dataDxfId="91" dataCellStyle="Currency"/>
    <tableColumn id="44" xr3:uid="{00000000-0010-0000-0000-00002C000000}" name="Estimated 3 Year Maintenance Agreement Price5" dataDxfId="90" dataCellStyle="Currency">
      <calculatedColumnFormula>IFERROR(IF(F3="Mono",((AN3*3)+((E3*36)*AP3)),((AN3*3)+((E3*36)*AP3*0.62)+((E3*36)*AQ3*0.38))),"")</calculatedColumnFormula>
    </tableColumn>
    <tableColumn id="45" xr3:uid="{00000000-0010-0000-0000-00002D000000}" name="Cost for Agency To Retain Hard Drive_x000a_(if applicable)" dataDxfId="89" dataCellStyle="Currency"/>
    <tableColumn id="46" xr3:uid="{00000000-0010-0000-0000-00002E000000}" name=" Mono / Color6" dataDxfId="88"/>
    <tableColumn id="47" xr3:uid="{00000000-0010-0000-0000-00002F000000}" name="Maximum Original &amp; Copy Paper Size7" dataDxfId="87"/>
    <tableColumn id="48" xr3:uid="{00000000-0010-0000-0000-000030000000}" name="Recommended Monthly Page Volume" dataDxfId="86"/>
    <tableColumn id="49" xr3:uid="{00000000-0010-0000-0000-000031000000}" name="Printed Copies per Minute (Mono)" dataDxfId="85"/>
    <tableColumn id="50" xr3:uid="{00000000-0010-0000-0000-000032000000}" name="Printing First Page Out Time (Mono)_x000a_(in seconds)" dataDxfId="84"/>
    <tableColumn id="51" xr3:uid="{00000000-0010-0000-0000-000033000000}" name="Duplex Printing (Yes or No)" dataDxfId="83"/>
    <tableColumn id="52" xr3:uid="{00000000-0010-0000-0000-000034000000}" name="Paper Input Capacity (in sheets)" dataDxfId="82"/>
    <tableColumn id="53" xr3:uid="{00000000-0010-0000-0000-000035000000}" name="Output Tray Capacity (in sheets)" dataDxfId="81"/>
    <tableColumn id="54" xr3:uid="{00000000-0010-0000-0000-000036000000}" name="Memory" dataDxfId="80"/>
    <tableColumn id="55" xr3:uid="{00000000-0010-0000-0000-000037000000}" name="Link to Detailed Specification Sheet for Proposed Document Output Device" dataDxfId="79" dataCellStyle="Hyperlink"/>
    <tableColumn id="56" xr3:uid="{00000000-0010-0000-0000-000038000000}" name="Column1" dataDxfId="78">
      <calculatedColumnFormula>CONCATENATE(C3,I3)</calculatedColumnFormula>
    </tableColumn>
    <tableColumn id="57" xr3:uid="{00000000-0010-0000-0000-000039000000}" name="Column2" dataDxfId="77"/>
    <tableColumn id="58" xr3:uid="{00000000-0010-0000-0000-00003A000000}" name="Column3" dataDxfId="7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sa.canon.com/internet/portal/us/home/products/details/copiers-mfps-fax-machines/multifunction-copiers/imagerunner-advance-c356if-ii" TargetMode="External"/><Relationship Id="rId13" Type="http://schemas.openxmlformats.org/officeDocument/2006/relationships/hyperlink" Target="https://business.sharpusa.com/portals/0/downloads/Literature/BP-70C31_70C36_70C45-Specification-Sheet.pdf" TargetMode="External"/><Relationship Id="rId18" Type="http://schemas.openxmlformats.org/officeDocument/2006/relationships/hyperlink" Target="https://www.usa.canon.com/shop/p/varioprint-6000-series-titan?type=New" TargetMode="External"/><Relationship Id="rId3" Type="http://schemas.openxmlformats.org/officeDocument/2006/relationships/hyperlink" Target="https://www.lexmark.com/en_US/epg/32C0000.html" TargetMode="External"/><Relationship Id="rId7" Type="http://schemas.openxmlformats.org/officeDocument/2006/relationships/hyperlink" Target="https://www.usa.canon.com/internet/portal/us/home/products/details/copiers-mfps-fax-machines/multifunction-copiers/imagerunner-advance-4545i-iii" TargetMode="External"/><Relationship Id="rId12" Type="http://schemas.openxmlformats.org/officeDocument/2006/relationships/hyperlink" Target="https://ricohconfigurator.com/configure.php?model=IM_C4510_C6010" TargetMode="External"/><Relationship Id="rId17" Type="http://schemas.openxmlformats.org/officeDocument/2006/relationships/hyperlink" Target="http://business.toshiba.com/products/mfps/details.jsp?model=e-STUDIO7516AC" TargetMode="External"/><Relationship Id="rId2" Type="http://schemas.openxmlformats.org/officeDocument/2006/relationships/hyperlink" Target="https://www.lexmark.com/en_US/epg/36S0300.html" TargetMode="External"/><Relationship Id="rId16" Type="http://schemas.openxmlformats.org/officeDocument/2006/relationships/hyperlink" Target="https://ricohconfigurator.com/configure.php?model=IM_C4510_C6010" TargetMode="External"/><Relationship Id="rId20" Type="http://schemas.openxmlformats.org/officeDocument/2006/relationships/table" Target="../tables/table1.xml"/><Relationship Id="rId1" Type="http://schemas.openxmlformats.org/officeDocument/2006/relationships/hyperlink" Target="https://www.lexmark.com/en_US/epg/36S0100.html" TargetMode="External"/><Relationship Id="rId6" Type="http://schemas.openxmlformats.org/officeDocument/2006/relationships/hyperlink" Target="http://business.toshiba.com/products/mfps/details.jsp?model=e-STUDIO7518A" TargetMode="External"/><Relationship Id="rId11" Type="http://schemas.openxmlformats.org/officeDocument/2006/relationships/hyperlink" Target="https://ricohconfigurator.com/configure.php?model=IM_7000_8000_9000" TargetMode="External"/><Relationship Id="rId5" Type="http://schemas.openxmlformats.org/officeDocument/2006/relationships/hyperlink" Target="http://business.toshiba.com/products/mfps/details.jsp?model=e-STUDIO5516AC" TargetMode="External"/><Relationship Id="rId15" Type="http://schemas.openxmlformats.org/officeDocument/2006/relationships/hyperlink" Target="https://ricohconfigurator.com/configure.php?model=IM_C2510" TargetMode="External"/><Relationship Id="rId10" Type="http://schemas.openxmlformats.org/officeDocument/2006/relationships/hyperlink" Target="https://www.ricoh-usa.com/-/media/Ricoh/Common/PDFs/Brochures/mc250fw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lexmark.com/en_US/epg/36S0620.htmll" TargetMode="External"/><Relationship Id="rId9" Type="http://schemas.openxmlformats.org/officeDocument/2006/relationships/hyperlink" Target="https://www.lexmark.com/en_US/epg/36S0200.html" TargetMode="External"/><Relationship Id="rId14" Type="http://schemas.openxmlformats.org/officeDocument/2006/relationships/hyperlink" Target="https://ricohconfigurator.com/configure.php?model=IM_C3010_C351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K243"/>
  <sheetViews>
    <sheetView showGridLines="0" tabSelected="1" zoomScaleNormal="100" workbookViewId="0">
      <selection activeCell="A56" sqref="A56:XFD56"/>
    </sheetView>
  </sheetViews>
  <sheetFormatPr defaultColWidth="9.109375" defaultRowHeight="13.2"/>
  <cols>
    <col min="1" max="1" width="5.5546875" style="8" customWidth="1"/>
    <col min="2" max="2" width="10.5546875" style="8" customWidth="1"/>
    <col min="3" max="3" width="49.33203125" style="1" bestFit="1" customWidth="1"/>
    <col min="4" max="4" width="10.44140625" style="17" customWidth="1"/>
    <col min="5" max="5" width="12.6640625" style="1" customWidth="1"/>
    <col min="6" max="6" width="10.109375" style="1" customWidth="1"/>
    <col min="7" max="7" width="13.33203125" style="1" customWidth="1"/>
    <col min="8" max="8" width="17.44140625" style="1" customWidth="1"/>
    <col min="9" max="9" width="29.5546875" style="30" customWidth="1"/>
    <col min="10" max="10" width="18.5546875" style="1" customWidth="1"/>
    <col min="11" max="11" width="13.6640625" style="1" customWidth="1"/>
    <col min="12" max="12" width="15.109375" style="1" customWidth="1"/>
    <col min="13" max="13" width="15.5546875" style="1" customWidth="1"/>
    <col min="14" max="14" width="12.109375" style="1" customWidth="1"/>
    <col min="15" max="15" width="13.44140625" style="1" customWidth="1"/>
    <col min="16" max="16" width="14.5546875" style="1" customWidth="1"/>
    <col min="17" max="17" width="11.5546875" style="1" customWidth="1"/>
    <col min="18" max="18" width="13.109375" style="3" customWidth="1"/>
    <col min="19" max="19" width="12.88671875" style="1" customWidth="1"/>
    <col min="20" max="20" width="14.109375" style="1" customWidth="1"/>
    <col min="21" max="21" width="14.88671875" style="1" customWidth="1"/>
    <col min="22" max="22" width="15.33203125" style="1" customWidth="1"/>
    <col min="23" max="23" width="63" style="1" customWidth="1"/>
    <col min="24" max="24" width="23" style="8" customWidth="1"/>
    <col min="25" max="25" width="13.5546875" style="3" customWidth="1"/>
    <col min="26" max="26" width="15.44140625" style="1" customWidth="1"/>
    <col min="27" max="27" width="16.5546875" style="1" customWidth="1"/>
    <col min="28" max="28" width="13.44140625" style="1" customWidth="1"/>
    <col min="29" max="29" width="13.33203125" style="1" customWidth="1"/>
    <col min="30" max="30" width="13.88671875" style="1" customWidth="1"/>
    <col min="31" max="31" width="12" style="1" customWidth="1"/>
    <col min="32" max="32" width="14.109375" style="1" customWidth="1"/>
    <col min="33" max="33" width="13.5546875" style="1" customWidth="1"/>
    <col min="34" max="34" width="13.44140625" style="1" customWidth="1"/>
    <col min="35" max="35" width="13" style="1" customWidth="1"/>
    <col min="36" max="36" width="14.5546875" style="1" customWidth="1"/>
    <col min="37" max="37" width="23" style="1" customWidth="1"/>
    <col min="38" max="38" width="15.6640625" style="1" customWidth="1"/>
    <col min="39" max="39" width="18" style="1" customWidth="1"/>
    <col min="40" max="40" width="18.33203125" style="1" customWidth="1"/>
    <col min="41" max="41" width="18" style="1" customWidth="1"/>
    <col min="42" max="43" width="16.109375" style="1" customWidth="1"/>
    <col min="44" max="44" width="19.44140625" style="1" customWidth="1"/>
    <col min="45" max="45" width="14.88671875" style="1" customWidth="1"/>
    <col min="46" max="46" width="11.33203125" style="1" customWidth="1"/>
    <col min="47" max="47" width="14.109375" style="1" customWidth="1"/>
    <col min="48" max="48" width="19.6640625" style="1" customWidth="1"/>
    <col min="49" max="49" width="14.33203125" style="1" customWidth="1"/>
    <col min="50" max="50" width="13.5546875" style="1" customWidth="1"/>
    <col min="51" max="51" width="12" style="1" customWidth="1"/>
    <col min="52" max="52" width="11.88671875" style="1" customWidth="1"/>
    <col min="53" max="53" width="14.6640625" style="1" customWidth="1"/>
    <col min="54" max="54" width="11.88671875" style="1" customWidth="1"/>
    <col min="55" max="55" width="99.44140625" style="1" customWidth="1"/>
    <col min="56" max="16384" width="9.109375" style="1"/>
  </cols>
  <sheetData>
    <row r="1" spans="1:58">
      <c r="A1" s="147"/>
      <c r="B1" s="148"/>
      <c r="C1" s="102"/>
      <c r="D1" s="149"/>
      <c r="E1" s="102"/>
      <c r="F1" s="102"/>
      <c r="G1" s="102"/>
      <c r="H1" s="102"/>
      <c r="I1" s="150"/>
      <c r="J1" s="102"/>
      <c r="K1" s="102"/>
      <c r="L1" s="102"/>
      <c r="M1" s="102"/>
      <c r="N1" s="102"/>
      <c r="O1" s="102">
        <f>SUBTOTAL(3,A3:A10032)</f>
        <v>239</v>
      </c>
      <c r="P1" s="102"/>
      <c r="Q1" s="102"/>
      <c r="R1" s="312" t="s">
        <v>0</v>
      </c>
      <c r="S1" s="312"/>
      <c r="T1" s="312"/>
      <c r="U1" s="310" t="s">
        <v>1</v>
      </c>
      <c r="V1" s="310" t="s">
        <v>2</v>
      </c>
      <c r="W1" s="102"/>
      <c r="X1" s="312" t="s">
        <v>3</v>
      </c>
      <c r="Y1" s="312"/>
      <c r="Z1" s="312"/>
      <c r="AA1" s="312"/>
      <c r="AB1" s="313" t="s">
        <v>4</v>
      </c>
      <c r="AC1" s="314"/>
      <c r="AD1" s="314"/>
      <c r="AE1" s="314"/>
      <c r="AF1" s="314"/>
      <c r="AG1" s="314"/>
      <c r="AH1" s="314"/>
      <c r="AI1" s="314"/>
      <c r="AJ1" s="315"/>
      <c r="AK1" s="312" t="s">
        <v>5</v>
      </c>
      <c r="AL1" s="312"/>
      <c r="AM1" s="312"/>
      <c r="AN1" s="312"/>
      <c r="AO1" s="312"/>
      <c r="AP1" s="312"/>
      <c r="AQ1" s="312"/>
      <c r="AR1" s="312"/>
      <c r="AS1" s="102"/>
      <c r="AT1" s="312" t="s">
        <v>6</v>
      </c>
      <c r="AU1" s="312"/>
      <c r="AV1" s="312"/>
      <c r="AW1" s="312"/>
      <c r="AX1" s="312"/>
      <c r="AY1" s="312"/>
      <c r="AZ1" s="312"/>
      <c r="BA1" s="312"/>
      <c r="BB1" s="312"/>
      <c r="BC1" s="312"/>
      <c r="BD1" s="102"/>
      <c r="BE1" s="102"/>
      <c r="BF1" s="102"/>
    </row>
    <row r="2" spans="1:58" s="16" customFormat="1" ht="66">
      <c r="A2" s="15" t="s">
        <v>7</v>
      </c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3" t="s">
        <v>14</v>
      </c>
      <c r="I2" s="13" t="s">
        <v>15</v>
      </c>
      <c r="J2" s="13" t="s">
        <v>16</v>
      </c>
      <c r="K2" s="142" t="s">
        <v>17</v>
      </c>
      <c r="L2" s="142" t="s">
        <v>18</v>
      </c>
      <c r="M2" s="142" t="s">
        <v>19</v>
      </c>
      <c r="N2" s="143" t="s">
        <v>20</v>
      </c>
      <c r="O2" s="142" t="s">
        <v>21</v>
      </c>
      <c r="P2" s="142" t="s">
        <v>22</v>
      </c>
      <c r="Q2" s="143" t="s">
        <v>23</v>
      </c>
      <c r="R2" s="144" t="s">
        <v>24</v>
      </c>
      <c r="S2" s="14" t="s">
        <v>25</v>
      </c>
      <c r="T2" s="14" t="s">
        <v>26</v>
      </c>
      <c r="U2" s="14" t="s">
        <v>27</v>
      </c>
      <c r="V2" s="14" t="s">
        <v>28</v>
      </c>
      <c r="W2" s="14" t="s">
        <v>29</v>
      </c>
      <c r="X2" s="14" t="s">
        <v>30</v>
      </c>
      <c r="Y2" s="144" t="s">
        <v>31</v>
      </c>
      <c r="Z2" s="14" t="s">
        <v>32</v>
      </c>
      <c r="AA2" s="14" t="s">
        <v>33</v>
      </c>
      <c r="AB2" s="14" t="s">
        <v>34</v>
      </c>
      <c r="AC2" s="14" t="s">
        <v>35</v>
      </c>
      <c r="AD2" s="14" t="s">
        <v>36</v>
      </c>
      <c r="AE2" s="14" t="s">
        <v>37</v>
      </c>
      <c r="AF2" s="14" t="s">
        <v>38</v>
      </c>
      <c r="AG2" s="14" t="s">
        <v>39</v>
      </c>
      <c r="AH2" s="14" t="s">
        <v>40</v>
      </c>
      <c r="AI2" s="14" t="s">
        <v>41</v>
      </c>
      <c r="AJ2" s="14" t="s">
        <v>42</v>
      </c>
      <c r="AK2" s="14" t="s">
        <v>43</v>
      </c>
      <c r="AL2" s="14" t="s">
        <v>44</v>
      </c>
      <c r="AM2" s="14" t="s">
        <v>45</v>
      </c>
      <c r="AN2" s="14" t="s">
        <v>46</v>
      </c>
      <c r="AO2" s="14" t="s">
        <v>47</v>
      </c>
      <c r="AP2" s="14" t="s">
        <v>48</v>
      </c>
      <c r="AQ2" s="14" t="s">
        <v>49</v>
      </c>
      <c r="AR2" s="14" t="s">
        <v>50</v>
      </c>
      <c r="AS2" s="14" t="s">
        <v>51</v>
      </c>
      <c r="AT2" s="14" t="s">
        <v>52</v>
      </c>
      <c r="AU2" s="14" t="s">
        <v>53</v>
      </c>
      <c r="AV2" s="14" t="s">
        <v>54</v>
      </c>
      <c r="AW2" s="14" t="s">
        <v>55</v>
      </c>
      <c r="AX2" s="14" t="s">
        <v>56</v>
      </c>
      <c r="AY2" s="14" t="s">
        <v>57</v>
      </c>
      <c r="AZ2" s="14" t="s">
        <v>58</v>
      </c>
      <c r="BA2" s="14" t="s">
        <v>59</v>
      </c>
      <c r="BB2" s="14" t="s">
        <v>60</v>
      </c>
      <c r="BC2" s="145" t="s">
        <v>61</v>
      </c>
      <c r="BD2" s="14" t="s">
        <v>62</v>
      </c>
      <c r="BE2" s="14" t="s">
        <v>63</v>
      </c>
      <c r="BF2" s="14" t="s">
        <v>64</v>
      </c>
    </row>
    <row r="3" spans="1:58" s="7" customFormat="1" ht="14.4">
      <c r="A3" s="51" t="s">
        <v>65</v>
      </c>
      <c r="B3" s="35">
        <v>3</v>
      </c>
      <c r="C3" s="42" t="s">
        <v>66</v>
      </c>
      <c r="D3" s="35" t="s">
        <v>67</v>
      </c>
      <c r="E3" s="151">
        <v>1500</v>
      </c>
      <c r="F3" s="36" t="s">
        <v>68</v>
      </c>
      <c r="G3" s="36" t="s">
        <v>69</v>
      </c>
      <c r="H3" s="37" t="s">
        <v>70</v>
      </c>
      <c r="I3" s="37" t="s">
        <v>71</v>
      </c>
      <c r="J3" s="37" t="s">
        <v>72</v>
      </c>
      <c r="K3" s="131">
        <v>693.91</v>
      </c>
      <c r="L3" s="131">
        <v>198</v>
      </c>
      <c r="M3" s="56">
        <v>227.33</v>
      </c>
      <c r="N3" s="18">
        <f>SUM(Table1[[#This Row],[New Device NC Discounted Purchase Price]:[Estimated Consumables Purchases During 3 Year Lifecycle]])</f>
        <v>1119.24</v>
      </c>
      <c r="O3" s="152">
        <f>Table1[[#This Row],[36-Month Total Lease Payments4]]</f>
        <v>739.42518197554091</v>
      </c>
      <c r="P3" s="152">
        <f>Table1[[#This Row],[Estimated 3 Year Maintenance Agreement Price5]]</f>
        <v>648</v>
      </c>
      <c r="Q3" s="18">
        <f t="shared" ref="Q3:Q37" si="0">SUM(O3:P3)</f>
        <v>1387.4251819755409</v>
      </c>
      <c r="R3" s="45">
        <v>1763.33</v>
      </c>
      <c r="S3" s="50">
        <f>(Table1[[#This Row],[Device MSRP]]-Table1[[#This Row],[New Device NC Discounted Purchase Price]])/Table1[[#This Row],[Device MSRP]]</f>
        <v>0.6064775169707316</v>
      </c>
      <c r="T3" s="56">
        <v>693.90501311518483</v>
      </c>
      <c r="U3" s="50">
        <v>0.45</v>
      </c>
      <c r="V3" s="50">
        <v>0</v>
      </c>
      <c r="W3" s="57" t="s">
        <v>73</v>
      </c>
      <c r="X3" s="44" t="s">
        <v>74</v>
      </c>
      <c r="Y3" s="45">
        <v>388.49999999999994</v>
      </c>
      <c r="Z3" s="50">
        <v>0.49034749034749026</v>
      </c>
      <c r="AA3" s="56">
        <v>198</v>
      </c>
      <c r="AB3" s="153">
        <v>2.9600000000000001E-2</v>
      </c>
      <c r="AC3" s="56">
        <f>Table1[[#This Row],[New Device NC Discounted Purchase Price2]]*Table1[[#This Row],[36-Month Lease Rate Factor (excluding Software)]]*36</f>
        <v>739.42518197554091</v>
      </c>
      <c r="AD3" s="47">
        <v>2.4500000000000001E-2</v>
      </c>
      <c r="AE3" s="56">
        <f>Table1[[#This Row],[New Device NC Discounted Purchase Price]]*Table1[[#This Row],[48-Month Lease Rate Factor (excluding Software)]]*48</f>
        <v>816.03816000000006</v>
      </c>
      <c r="AF3" s="47">
        <v>2.0400000000000001E-2</v>
      </c>
      <c r="AG3" s="56">
        <f>Table1[[#This Row],[New Device NC Discounted Purchase Price2]]*Table1[[#This Row],[60-Month Lease Rate Factor (excluding Software)]]*60</f>
        <v>849.33973605298638</v>
      </c>
      <c r="AH3" s="47">
        <v>3.2799999999999996E-2</v>
      </c>
      <c r="AI3" s="47">
        <v>2.5899999999999999E-2</v>
      </c>
      <c r="AJ3" s="47">
        <v>2.1600000000000001E-2</v>
      </c>
      <c r="AK3" s="37"/>
      <c r="AL3" s="45"/>
      <c r="AM3" s="50"/>
      <c r="AN3" s="56">
        <v>0</v>
      </c>
      <c r="AO3" s="35">
        <v>0</v>
      </c>
      <c r="AP3" s="52">
        <v>1.2E-2</v>
      </c>
      <c r="AQ3" s="154"/>
      <c r="AR3" s="130">
        <f t="shared" ref="AR3:AR34" si="1">IFERROR(IF(F3="Mono",((AN3*3)+((E3*36)*AP3)),((AN3*3)+((E3*36)*AP3*0.62)+((E3*36)*AQ3*0.38))),"")</f>
        <v>648</v>
      </c>
      <c r="AS3" s="45">
        <v>350</v>
      </c>
      <c r="AT3" s="36" t="s">
        <v>68</v>
      </c>
      <c r="AU3" s="36" t="s">
        <v>69</v>
      </c>
      <c r="AV3" s="36">
        <v>3000</v>
      </c>
      <c r="AW3" s="36">
        <v>45</v>
      </c>
      <c r="AX3" s="36">
        <v>6</v>
      </c>
      <c r="AY3" s="54" t="s">
        <v>75</v>
      </c>
      <c r="AZ3" s="36">
        <v>550</v>
      </c>
      <c r="BA3" s="36">
        <v>150</v>
      </c>
      <c r="BB3" s="36" t="s">
        <v>76</v>
      </c>
      <c r="BC3" s="26" t="s">
        <v>77</v>
      </c>
      <c r="BD3" s="59" t="str">
        <f t="shared" ref="BD3:BD34" si="2">CONCATENATE(C3,I3)</f>
        <v>Laser / LED Printer - 19 to 30 CPM (Mono)imageRUNNER 1643iF+</v>
      </c>
      <c r="BE3" s="155"/>
      <c r="BF3" s="155"/>
    </row>
    <row r="4" spans="1:58" s="7" customFormat="1" ht="26.4" customHeight="1">
      <c r="A4" s="51" t="s">
        <v>65</v>
      </c>
      <c r="B4" s="35">
        <v>4</v>
      </c>
      <c r="C4" s="42" t="s">
        <v>78</v>
      </c>
      <c r="D4" s="35" t="s">
        <v>67</v>
      </c>
      <c r="E4" s="151">
        <v>1500</v>
      </c>
      <c r="F4" s="36" t="s">
        <v>79</v>
      </c>
      <c r="G4" s="36" t="s">
        <v>69</v>
      </c>
      <c r="H4" s="37" t="s">
        <v>70</v>
      </c>
      <c r="I4" s="38" t="s">
        <v>80</v>
      </c>
      <c r="J4" s="37" t="s">
        <v>81</v>
      </c>
      <c r="K4" s="45">
        <v>2216.16</v>
      </c>
      <c r="L4" s="156">
        <v>1392.3854999999999</v>
      </c>
      <c r="M4" s="56">
        <v>416.37</v>
      </c>
      <c r="N4" s="18">
        <f>SUM(Table1[[#This Row],[New Device NC Discounted Purchase Price]:[Estimated Consumables Purchases During 3 Year Lifecycle]])</f>
        <v>4024.9154999999996</v>
      </c>
      <c r="O4" s="152">
        <f>Table1[[#This Row],[36-Month Total Lease Payments4]]</f>
        <v>2361.5400960000002</v>
      </c>
      <c r="P4" s="152">
        <f>Table1[[#This Row],[Estimated 3 Year Maintenance Agreement Price5]]</f>
        <v>1696.68</v>
      </c>
      <c r="Q4" s="18">
        <f t="shared" si="0"/>
        <v>4058.220096</v>
      </c>
      <c r="R4" s="45">
        <v>5290.58</v>
      </c>
      <c r="S4" s="50">
        <f>(R4-T4)/R4</f>
        <v>0.58111208978977735</v>
      </c>
      <c r="T4" s="111">
        <v>2216.16</v>
      </c>
      <c r="U4" s="50">
        <v>0.45</v>
      </c>
      <c r="V4" s="50">
        <v>0</v>
      </c>
      <c r="W4" s="57" t="s">
        <v>73</v>
      </c>
      <c r="X4" s="37" t="s">
        <v>82</v>
      </c>
      <c r="Y4" s="45">
        <v>1982.5410000000002</v>
      </c>
      <c r="Z4" s="50">
        <v>0.29767631539524281</v>
      </c>
      <c r="AA4" s="56">
        <v>1392.3854999999999</v>
      </c>
      <c r="AB4" s="153">
        <v>2.9600000000000001E-2</v>
      </c>
      <c r="AC4" s="56">
        <f>Table1[[#This Row],[New Device NC Discounted Purchase Price2]]*Table1[[#This Row],[36-Month Lease Rate Factor (excluding Software)]]*36</f>
        <v>2361.5400960000002</v>
      </c>
      <c r="AD4" s="47">
        <v>2.4500000000000001E-2</v>
      </c>
      <c r="AE4" s="56">
        <f>Table1[[#This Row],[New Device NC Discounted Purchase Price]]*Table1[[#This Row],[48-Month Lease Rate Factor (excluding Software)]]*48</f>
        <v>2606.2041599999998</v>
      </c>
      <c r="AF4" s="47">
        <v>2.0400000000000001E-2</v>
      </c>
      <c r="AG4" s="56">
        <f>Table1[[#This Row],[New Device NC Discounted Purchase Price2]]*Table1[[#This Row],[60-Month Lease Rate Factor (excluding Software)]]*60</f>
        <v>2712.5798400000003</v>
      </c>
      <c r="AH4" s="47">
        <v>3.2799999999999996E-2</v>
      </c>
      <c r="AI4" s="47">
        <v>2.5899999999999999E-2</v>
      </c>
      <c r="AJ4" s="47">
        <v>2.1600000000000001E-2</v>
      </c>
      <c r="AK4" s="37"/>
      <c r="AL4" s="45"/>
      <c r="AM4" s="50"/>
      <c r="AN4" s="56">
        <v>0</v>
      </c>
      <c r="AO4" s="35">
        <v>0</v>
      </c>
      <c r="AP4" s="52">
        <v>8.9999999999999993E-3</v>
      </c>
      <c r="AQ4" s="52">
        <v>6.8000000000000005E-2</v>
      </c>
      <c r="AR4" s="130">
        <f t="shared" si="1"/>
        <v>1696.68</v>
      </c>
      <c r="AS4" s="45">
        <v>350</v>
      </c>
      <c r="AT4" s="36" t="s">
        <v>79</v>
      </c>
      <c r="AU4" s="36" t="s">
        <v>69</v>
      </c>
      <c r="AV4" s="36">
        <v>6000</v>
      </c>
      <c r="AW4" s="36">
        <v>36</v>
      </c>
      <c r="AX4" s="36">
        <v>5</v>
      </c>
      <c r="AY4" s="54" t="s">
        <v>75</v>
      </c>
      <c r="AZ4" s="36">
        <v>650</v>
      </c>
      <c r="BA4" s="36">
        <v>250</v>
      </c>
      <c r="BB4" s="36" t="s">
        <v>83</v>
      </c>
      <c r="BC4" s="26" t="s">
        <v>84</v>
      </c>
      <c r="BD4" s="59" t="str">
        <f t="shared" si="2"/>
        <v>Laser / LED Printer - 11 to 20 CPM (Color)imageRUNNER ADVANCE DX C357iF</v>
      </c>
      <c r="BE4" s="36"/>
      <c r="BF4" s="36"/>
    </row>
    <row r="5" spans="1:58" s="7" customFormat="1" ht="14.4">
      <c r="A5" s="51" t="s">
        <v>65</v>
      </c>
      <c r="B5" s="35">
        <v>5</v>
      </c>
      <c r="C5" s="42" t="s">
        <v>85</v>
      </c>
      <c r="D5" s="35" t="s">
        <v>67</v>
      </c>
      <c r="E5" s="151">
        <v>3000</v>
      </c>
      <c r="F5" s="36" t="s">
        <v>68</v>
      </c>
      <c r="G5" s="36" t="s">
        <v>69</v>
      </c>
      <c r="H5" s="37" t="s">
        <v>70</v>
      </c>
      <c r="I5" s="37" t="s">
        <v>71</v>
      </c>
      <c r="J5" s="37" t="s">
        <v>86</v>
      </c>
      <c r="K5" s="131">
        <v>693.91</v>
      </c>
      <c r="L5" s="131">
        <v>396</v>
      </c>
      <c r="M5" s="56">
        <v>568.32000000000005</v>
      </c>
      <c r="N5" s="18">
        <f>SUM(Table1[[#This Row],[New Device NC Discounted Purchase Price]:[Estimated Consumables Purchases During 3 Year Lifecycle]])</f>
        <v>1658.23</v>
      </c>
      <c r="O5" s="152">
        <f>Table1[[#This Row],[36-Month Total Lease Payments4]]</f>
        <v>739.42518197554091</v>
      </c>
      <c r="P5" s="152">
        <f>Table1[[#This Row],[Estimated 3 Year Maintenance Agreement Price5]]</f>
        <v>1296</v>
      </c>
      <c r="Q5" s="18">
        <f t="shared" si="0"/>
        <v>2035.4251819755409</v>
      </c>
      <c r="R5" s="45">
        <v>1763.33</v>
      </c>
      <c r="S5" s="50">
        <f>(Table1[[#This Row],[Device MSRP]]-Table1[[#This Row],[New Device NC Discounted Purchase Price]])/Table1[[#This Row],[Device MSRP]]</f>
        <v>0.6064775169707316</v>
      </c>
      <c r="T5" s="56">
        <v>693.90501311518483</v>
      </c>
      <c r="U5" s="50">
        <v>0.45</v>
      </c>
      <c r="V5" s="50">
        <v>0</v>
      </c>
      <c r="W5" s="57" t="s">
        <v>73</v>
      </c>
      <c r="X5" s="44" t="s">
        <v>87</v>
      </c>
      <c r="Y5" s="45">
        <v>716.99999999999989</v>
      </c>
      <c r="Z5" s="50">
        <v>0.44769874476987442</v>
      </c>
      <c r="AA5" s="56">
        <v>396</v>
      </c>
      <c r="AB5" s="153">
        <v>2.9600000000000001E-2</v>
      </c>
      <c r="AC5" s="56">
        <f>Table1[[#This Row],[New Device NC Discounted Purchase Price2]]*Table1[[#This Row],[36-Month Lease Rate Factor (excluding Software)]]*36</f>
        <v>739.42518197554091</v>
      </c>
      <c r="AD5" s="47">
        <v>2.4500000000000001E-2</v>
      </c>
      <c r="AE5" s="56">
        <f>Table1[[#This Row],[New Device NC Discounted Purchase Price]]*Table1[[#This Row],[48-Month Lease Rate Factor (excluding Software)]]*48</f>
        <v>816.03816000000006</v>
      </c>
      <c r="AF5" s="47">
        <v>2.0400000000000001E-2</v>
      </c>
      <c r="AG5" s="56">
        <f>Table1[[#This Row],[New Device NC Discounted Purchase Price2]]*Table1[[#This Row],[60-Month Lease Rate Factor (excluding Software)]]*60</f>
        <v>849.33973605298638</v>
      </c>
      <c r="AH5" s="47">
        <v>3.2799999999999996E-2</v>
      </c>
      <c r="AI5" s="47">
        <v>2.5899999999999999E-2</v>
      </c>
      <c r="AJ5" s="47">
        <v>2.1600000000000001E-2</v>
      </c>
      <c r="AK5" s="37"/>
      <c r="AL5" s="45"/>
      <c r="AM5" s="50"/>
      <c r="AN5" s="56">
        <v>0</v>
      </c>
      <c r="AO5" s="35">
        <v>0</v>
      </c>
      <c r="AP5" s="52">
        <v>1.2E-2</v>
      </c>
      <c r="AQ5" s="154"/>
      <c r="AR5" s="130">
        <f t="shared" si="1"/>
        <v>1296</v>
      </c>
      <c r="AS5" s="45">
        <v>350</v>
      </c>
      <c r="AT5" s="36" t="s">
        <v>68</v>
      </c>
      <c r="AU5" s="36" t="s">
        <v>69</v>
      </c>
      <c r="AV5" s="36">
        <v>3000</v>
      </c>
      <c r="AW5" s="36">
        <v>45</v>
      </c>
      <c r="AX5" s="36">
        <v>6</v>
      </c>
      <c r="AY5" s="54" t="s">
        <v>75</v>
      </c>
      <c r="AZ5" s="36">
        <v>550</v>
      </c>
      <c r="BA5" s="36">
        <v>150</v>
      </c>
      <c r="BB5" s="36" t="s">
        <v>76</v>
      </c>
      <c r="BC5" s="12" t="s">
        <v>77</v>
      </c>
      <c r="BD5" s="59" t="str">
        <f t="shared" si="2"/>
        <v>Laser / LED Printer - 31 to 44 CPM (Mono)imageRUNNER 1643iF+</v>
      </c>
      <c r="BE5" s="36"/>
      <c r="BF5" s="36"/>
    </row>
    <row r="6" spans="1:58" s="7" customFormat="1" ht="26.4" customHeight="1">
      <c r="A6" s="51" t="s">
        <v>65</v>
      </c>
      <c r="B6" s="35">
        <v>6</v>
      </c>
      <c r="C6" s="42" t="s">
        <v>88</v>
      </c>
      <c r="D6" s="35" t="s">
        <v>67</v>
      </c>
      <c r="E6" s="151">
        <v>3000</v>
      </c>
      <c r="F6" s="36" t="s">
        <v>79</v>
      </c>
      <c r="G6" s="36" t="s">
        <v>69</v>
      </c>
      <c r="H6" s="37" t="s">
        <v>70</v>
      </c>
      <c r="I6" s="37" t="s">
        <v>80</v>
      </c>
      <c r="J6" s="37" t="s">
        <v>89</v>
      </c>
      <c r="K6" s="111">
        <v>2216.1596</v>
      </c>
      <c r="L6" s="156">
        <v>2784.7710000000002</v>
      </c>
      <c r="M6" s="56">
        <v>832.74</v>
      </c>
      <c r="N6" s="18">
        <f>SUM(Table1[[#This Row],[New Device NC Discounted Purchase Price]:[Estimated Consumables Purchases During 3 Year Lifecycle]])</f>
        <v>5833.6705999999995</v>
      </c>
      <c r="O6" s="152">
        <f>Table1[[#This Row],[36-Month Total Lease Payments4]]</f>
        <v>2361.5400960000002</v>
      </c>
      <c r="P6" s="152">
        <f>Table1[[#This Row],[Estimated 3 Year Maintenance Agreement Price5]]</f>
        <v>3393.36</v>
      </c>
      <c r="Q6" s="18">
        <f t="shared" si="0"/>
        <v>5754.9000960000003</v>
      </c>
      <c r="R6" s="45">
        <v>5290.579999999999</v>
      </c>
      <c r="S6" s="50">
        <f t="shared" ref="S6:S32" si="3">(R6-T6)/R6</f>
        <v>0.58111208978977724</v>
      </c>
      <c r="T6" s="111">
        <v>2216.16</v>
      </c>
      <c r="U6" s="50">
        <v>0.45</v>
      </c>
      <c r="V6" s="50">
        <v>0</v>
      </c>
      <c r="W6" s="57" t="s">
        <v>73</v>
      </c>
      <c r="X6" s="37" t="s">
        <v>90</v>
      </c>
      <c r="Y6" s="45">
        <v>3701.0820000000003</v>
      </c>
      <c r="Z6" s="50">
        <v>0.24757922142767982</v>
      </c>
      <c r="AA6" s="56">
        <v>2784.7710000000002</v>
      </c>
      <c r="AB6" s="153">
        <v>2.9600000000000001E-2</v>
      </c>
      <c r="AC6" s="56">
        <f>Table1[[#This Row],[New Device NC Discounted Purchase Price2]]*Table1[[#This Row],[36-Month Lease Rate Factor (excluding Software)]]*36</f>
        <v>2361.5400960000002</v>
      </c>
      <c r="AD6" s="47">
        <v>2.4500000000000001E-2</v>
      </c>
      <c r="AE6" s="56">
        <f>Table1[[#This Row],[New Device NC Discounted Purchase Price]]*Table1[[#This Row],[48-Month Lease Rate Factor (excluding Software)]]*48</f>
        <v>2606.2036896</v>
      </c>
      <c r="AF6" s="47">
        <v>2.0400000000000001E-2</v>
      </c>
      <c r="AG6" s="56">
        <f>Table1[[#This Row],[New Device NC Discounted Purchase Price2]]*Table1[[#This Row],[60-Month Lease Rate Factor (excluding Software)]]*60</f>
        <v>2712.5798400000003</v>
      </c>
      <c r="AH6" s="47">
        <v>3.2799999999999996E-2</v>
      </c>
      <c r="AI6" s="47">
        <v>2.5899999999999999E-2</v>
      </c>
      <c r="AJ6" s="47">
        <v>2.1600000000000001E-2</v>
      </c>
      <c r="AK6" s="37"/>
      <c r="AL6" s="45"/>
      <c r="AM6" s="50"/>
      <c r="AN6" s="56">
        <v>0</v>
      </c>
      <c r="AO6" s="35">
        <v>0</v>
      </c>
      <c r="AP6" s="52">
        <v>8.9999999999999993E-3</v>
      </c>
      <c r="AQ6" s="52">
        <v>6.8000000000000005E-2</v>
      </c>
      <c r="AR6" s="130">
        <f t="shared" si="1"/>
        <v>3393.36</v>
      </c>
      <c r="AS6" s="45">
        <v>350</v>
      </c>
      <c r="AT6" s="36" t="s">
        <v>79</v>
      </c>
      <c r="AU6" s="36" t="s">
        <v>69</v>
      </c>
      <c r="AV6" s="36">
        <v>6000</v>
      </c>
      <c r="AW6" s="36">
        <v>36</v>
      </c>
      <c r="AX6" s="36">
        <v>5</v>
      </c>
      <c r="AY6" s="54" t="s">
        <v>75</v>
      </c>
      <c r="AZ6" s="36">
        <v>650</v>
      </c>
      <c r="BA6" s="36">
        <v>250</v>
      </c>
      <c r="BB6" s="36" t="s">
        <v>83</v>
      </c>
      <c r="BC6" s="26" t="s">
        <v>84</v>
      </c>
      <c r="BD6" s="59" t="str">
        <f t="shared" si="2"/>
        <v>Laser / LED Printer - 21 to 34 CPM (Color)imageRUNNER ADVANCE DX C357iF</v>
      </c>
      <c r="BE6" s="36"/>
      <c r="BF6" s="36"/>
    </row>
    <row r="7" spans="1:58" s="7" customFormat="1" ht="39.6">
      <c r="A7" s="51" t="s">
        <v>65</v>
      </c>
      <c r="B7" s="35">
        <v>7</v>
      </c>
      <c r="C7" s="42" t="s">
        <v>91</v>
      </c>
      <c r="D7" s="35" t="s">
        <v>67</v>
      </c>
      <c r="E7" s="151">
        <v>5000</v>
      </c>
      <c r="F7" s="36" t="s">
        <v>68</v>
      </c>
      <c r="G7" s="36" t="s">
        <v>69</v>
      </c>
      <c r="H7" s="37" t="s">
        <v>70</v>
      </c>
      <c r="I7" s="293" t="s">
        <v>92</v>
      </c>
      <c r="J7" s="294" t="s">
        <v>93</v>
      </c>
      <c r="K7" s="131">
        <v>1740.8</v>
      </c>
      <c r="L7" s="131">
        <v>907.5</v>
      </c>
      <c r="M7" s="56">
        <v>511.5</v>
      </c>
      <c r="N7" s="18">
        <f>SUM(Table1[[#This Row],[New Device NC Discounted Purchase Price]:[Estimated Consumables Purchases During 3 Year Lifecycle]])</f>
        <v>3159.8</v>
      </c>
      <c r="O7" s="152">
        <v>2036.68128</v>
      </c>
      <c r="P7" s="152">
        <f>Table1[[#This Row],[Estimated 3 Year Maintenance Agreement Price5]]</f>
        <v>1494</v>
      </c>
      <c r="Q7" s="18">
        <f t="shared" si="0"/>
        <v>3530.6812799999998</v>
      </c>
      <c r="R7" s="45">
        <v>5440</v>
      </c>
      <c r="S7" s="50">
        <f t="shared" si="3"/>
        <v>0.67999999999999994</v>
      </c>
      <c r="T7" s="131">
        <v>1740.8</v>
      </c>
      <c r="U7" s="50">
        <v>0.45</v>
      </c>
      <c r="V7" s="50">
        <v>0</v>
      </c>
      <c r="W7" s="57" t="s">
        <v>73</v>
      </c>
      <c r="X7" s="37" t="s">
        <v>94</v>
      </c>
      <c r="Y7" s="45">
        <v>1848</v>
      </c>
      <c r="Z7" s="50">
        <v>0.5089285714285714</v>
      </c>
      <c r="AA7" s="56">
        <v>907.50000000000011</v>
      </c>
      <c r="AB7" s="153">
        <v>2.9600000000000001E-2</v>
      </c>
      <c r="AC7" s="56">
        <f>Table1[[#This Row],[New Device NC Discounted Purchase Price2]]*Table1[[#This Row],[36-Month Lease Rate Factor (excluding Software)]]*36</f>
        <v>1854.9964800000002</v>
      </c>
      <c r="AD7" s="47">
        <v>2.4500000000000001E-2</v>
      </c>
      <c r="AE7" s="56">
        <f>Table1[[#This Row],[New Device NC Discounted Purchase Price]]*Table1[[#This Row],[48-Month Lease Rate Factor (excluding Software)]]*48</f>
        <v>2047.1808000000001</v>
      </c>
      <c r="AF7" s="47">
        <v>2.0400000000000001E-2</v>
      </c>
      <c r="AG7" s="56">
        <f>Table1[[#This Row],[New Device NC Discounted Purchase Price2]]*Table1[[#This Row],[60-Month Lease Rate Factor (excluding Software)]]*60</f>
        <v>2130.7392</v>
      </c>
      <c r="AH7" s="47">
        <v>3.2799999999999996E-2</v>
      </c>
      <c r="AI7" s="47">
        <v>2.5899999999999999E-2</v>
      </c>
      <c r="AJ7" s="47">
        <v>2.1600000000000001E-2</v>
      </c>
      <c r="AK7" s="37"/>
      <c r="AL7" s="45"/>
      <c r="AM7" s="50"/>
      <c r="AN7" s="56">
        <v>0</v>
      </c>
      <c r="AO7" s="35">
        <v>0</v>
      </c>
      <c r="AP7" s="52">
        <v>8.3000000000000001E-3</v>
      </c>
      <c r="AQ7" s="154"/>
      <c r="AR7" s="130">
        <f t="shared" si="1"/>
        <v>1494</v>
      </c>
      <c r="AS7" s="45">
        <v>350</v>
      </c>
      <c r="AT7" s="36" t="s">
        <v>68</v>
      </c>
      <c r="AU7" s="36" t="s">
        <v>69</v>
      </c>
      <c r="AV7" s="36">
        <v>5000</v>
      </c>
      <c r="AW7" s="36">
        <v>65</v>
      </c>
      <c r="AX7" s="36">
        <v>5</v>
      </c>
      <c r="AY7" s="54" t="s">
        <v>75</v>
      </c>
      <c r="AZ7" s="36">
        <v>3300</v>
      </c>
      <c r="BA7" s="65" t="s">
        <v>95</v>
      </c>
      <c r="BB7" s="36" t="s">
        <v>96</v>
      </c>
      <c r="BC7" s="127" t="s">
        <v>97</v>
      </c>
      <c r="BD7" s="59" t="str">
        <f t="shared" si="2"/>
        <v>Laser / LED Printer - 45 or more CPM (Mono)imageFORCE 710F / 610F / 520F +
imageFORCE 610 License</v>
      </c>
      <c r="BE7" s="36"/>
      <c r="BF7" s="36"/>
    </row>
    <row r="8" spans="1:58" s="7" customFormat="1" ht="39.6">
      <c r="A8" s="51" t="s">
        <v>65</v>
      </c>
      <c r="B8" s="35">
        <v>8</v>
      </c>
      <c r="C8" s="42" t="s">
        <v>98</v>
      </c>
      <c r="D8" s="35" t="s">
        <v>67</v>
      </c>
      <c r="E8" s="151">
        <v>5000</v>
      </c>
      <c r="F8" s="36" t="s">
        <v>79</v>
      </c>
      <c r="G8" s="36" t="s">
        <v>69</v>
      </c>
      <c r="H8" s="37" t="s">
        <v>70</v>
      </c>
      <c r="I8" s="37" t="s">
        <v>99</v>
      </c>
      <c r="J8" s="37" t="s">
        <v>100</v>
      </c>
      <c r="K8" s="111">
        <v>1777.6</v>
      </c>
      <c r="L8" s="156">
        <v>4641.2850000000008</v>
      </c>
      <c r="M8" s="56">
        <v>1363.94</v>
      </c>
      <c r="N8" s="18">
        <f>SUM(Table1[[#This Row],[New Device NC Discounted Purchase Price]:[Estimated Consumables Purchases During 3 Year Lifecycle]])</f>
        <v>7782.8250000000007</v>
      </c>
      <c r="O8" s="152">
        <f>Table1[[#This Row],[36-Month Total Lease Payments4]]</f>
        <v>1894.21056</v>
      </c>
      <c r="P8" s="152">
        <f>Table1[[#This Row],[Estimated 3 Year Maintenance Agreement Price5]]</f>
        <v>6221.1600000000008</v>
      </c>
      <c r="Q8" s="18">
        <f t="shared" si="0"/>
        <v>8115.3705600000012</v>
      </c>
      <c r="R8" s="45">
        <v>5555</v>
      </c>
      <c r="S8" s="50">
        <f t="shared" si="3"/>
        <v>0.68</v>
      </c>
      <c r="T8" s="111">
        <v>1777.6</v>
      </c>
      <c r="U8" s="50">
        <v>0.45</v>
      </c>
      <c r="V8" s="50">
        <v>0</v>
      </c>
      <c r="W8" s="57" t="s">
        <v>73</v>
      </c>
      <c r="X8" s="37" t="s">
        <v>101</v>
      </c>
      <c r="Y8" s="45">
        <v>5992.4700000000012</v>
      </c>
      <c r="Z8" s="50">
        <v>0.22548047799988988</v>
      </c>
      <c r="AA8" s="56">
        <v>4641.2850000000008</v>
      </c>
      <c r="AB8" s="153">
        <v>2.9600000000000001E-2</v>
      </c>
      <c r="AC8" s="56">
        <f>Table1[[#This Row],[New Device NC Discounted Purchase Price2]]*Table1[[#This Row],[36-Month Lease Rate Factor (excluding Software)]]*36</f>
        <v>1894.21056</v>
      </c>
      <c r="AD8" s="47">
        <v>2.4500000000000001E-2</v>
      </c>
      <c r="AE8" s="56">
        <f>Table1[[#This Row],[New Device NC Discounted Purchase Price]]*Table1[[#This Row],[48-Month Lease Rate Factor (excluding Software)]]*48</f>
        <v>2090.4576000000002</v>
      </c>
      <c r="AF8" s="47">
        <v>2.0400000000000001E-2</v>
      </c>
      <c r="AG8" s="56">
        <f>Table1[[#This Row],[New Device NC Discounted Purchase Price2]]*Table1[[#This Row],[60-Month Lease Rate Factor (excluding Software)]]*60</f>
        <v>2175.7824000000001</v>
      </c>
      <c r="AH8" s="47">
        <v>3.2799999999999996E-2</v>
      </c>
      <c r="AI8" s="47">
        <v>2.5899999999999999E-2</v>
      </c>
      <c r="AJ8" s="47">
        <v>2.1600000000000001E-2</v>
      </c>
      <c r="AK8" s="37"/>
      <c r="AL8" s="45"/>
      <c r="AM8" s="50"/>
      <c r="AN8" s="56">
        <v>0</v>
      </c>
      <c r="AO8" s="35">
        <v>0</v>
      </c>
      <c r="AP8" s="52">
        <v>9.9000000000000008E-3</v>
      </c>
      <c r="AQ8" s="52">
        <v>7.4800000000000005E-2</v>
      </c>
      <c r="AR8" s="130">
        <f t="shared" si="1"/>
        <v>6221.1600000000008</v>
      </c>
      <c r="AS8" s="45">
        <v>350</v>
      </c>
      <c r="AT8" s="36" t="s">
        <v>79</v>
      </c>
      <c r="AU8" s="36" t="s">
        <v>69</v>
      </c>
      <c r="AV8" s="36">
        <v>5000</v>
      </c>
      <c r="AW8" s="36">
        <v>36</v>
      </c>
      <c r="AX8" s="36">
        <v>5</v>
      </c>
      <c r="AY8" s="54" t="s">
        <v>75</v>
      </c>
      <c r="AZ8" s="36">
        <v>2300</v>
      </c>
      <c r="BA8" s="65" t="s">
        <v>95</v>
      </c>
      <c r="BB8" s="36" t="s">
        <v>96</v>
      </c>
      <c r="BC8" s="26" t="s">
        <v>102</v>
      </c>
      <c r="BD8" s="59" t="str">
        <f t="shared" si="2"/>
        <v>Laser / LED Printer - 35 or more CPM (Color)imageRUNNER ADVANCE DX C359iF</v>
      </c>
      <c r="BE8" s="36"/>
      <c r="BF8" s="36"/>
    </row>
    <row r="9" spans="1:58" s="7" customFormat="1" ht="39.6">
      <c r="A9" s="51" t="s">
        <v>65</v>
      </c>
      <c r="B9" s="35">
        <v>9</v>
      </c>
      <c r="C9" s="42" t="s">
        <v>103</v>
      </c>
      <c r="D9" s="35" t="s">
        <v>67</v>
      </c>
      <c r="E9" s="151">
        <v>4000</v>
      </c>
      <c r="F9" s="36" t="s">
        <v>68</v>
      </c>
      <c r="G9" s="36" t="s">
        <v>104</v>
      </c>
      <c r="H9" s="37" t="s">
        <v>70</v>
      </c>
      <c r="I9" s="37" t="s">
        <v>105</v>
      </c>
      <c r="J9" s="37" t="s">
        <v>106</v>
      </c>
      <c r="K9" s="45">
        <v>2010.25</v>
      </c>
      <c r="L9" s="156">
        <v>369.59999999999997</v>
      </c>
      <c r="M9" s="56">
        <v>220.07999999999998</v>
      </c>
      <c r="N9" s="136">
        <f>SUM(Table1[[#This Row],[New Device NC Discounted Purchase Price]:[Estimated Consumables Purchases During 3 Year Lifecycle]])</f>
        <v>2599.9299999999998</v>
      </c>
      <c r="O9" s="152">
        <f>Table1[[#This Row],[36-Month Total Lease Payments4]]</f>
        <v>2142.1224000000002</v>
      </c>
      <c r="P9" s="152">
        <f>Table1[[#This Row],[Estimated 3 Year Maintenance Agreement Price5]]</f>
        <v>662.4</v>
      </c>
      <c r="Q9" s="136">
        <f t="shared" si="0"/>
        <v>2804.5224000000003</v>
      </c>
      <c r="R9" s="45">
        <v>11825</v>
      </c>
      <c r="S9" s="50">
        <f t="shared" si="3"/>
        <v>0.83</v>
      </c>
      <c r="T9" s="111">
        <v>2010.25</v>
      </c>
      <c r="U9" s="50">
        <v>0.45</v>
      </c>
      <c r="V9" s="50">
        <v>0</v>
      </c>
      <c r="W9" s="57" t="s">
        <v>73</v>
      </c>
      <c r="X9" s="37" t="s">
        <v>107</v>
      </c>
      <c r="Y9" s="45">
        <v>1287</v>
      </c>
      <c r="Z9" s="50">
        <v>0.71282051282051284</v>
      </c>
      <c r="AA9" s="56">
        <v>369.59999999999997</v>
      </c>
      <c r="AB9" s="153">
        <v>2.9600000000000001E-2</v>
      </c>
      <c r="AC9" s="56">
        <f>Table1[[#This Row],[New Device NC Discounted Purchase Price2]]*Table1[[#This Row],[36-Month Lease Rate Factor (excluding Software)]]*36</f>
        <v>2142.1224000000002</v>
      </c>
      <c r="AD9" s="47">
        <v>2.4500000000000001E-2</v>
      </c>
      <c r="AE9" s="56">
        <f>Table1[[#This Row],[New Device NC Discounted Purchase Price]]*Table1[[#This Row],[48-Month Lease Rate Factor (excluding Software)]]*48</f>
        <v>2364.0540000000001</v>
      </c>
      <c r="AF9" s="47">
        <v>2.0400000000000001E-2</v>
      </c>
      <c r="AG9" s="56">
        <f>Table1[[#This Row],[New Device NC Discounted Purchase Price2]]*Table1[[#This Row],[60-Month Lease Rate Factor (excluding Software)]]*60</f>
        <v>2460.5460000000003</v>
      </c>
      <c r="AH9" s="47">
        <v>3.2799999999999996E-2</v>
      </c>
      <c r="AI9" s="47">
        <v>2.5899999999999999E-2</v>
      </c>
      <c r="AJ9" s="47">
        <v>2.1600000000000001E-2</v>
      </c>
      <c r="AK9" s="37"/>
      <c r="AL9" s="45"/>
      <c r="AM9" s="50"/>
      <c r="AN9" s="56">
        <v>0</v>
      </c>
      <c r="AO9" s="35">
        <v>0</v>
      </c>
      <c r="AP9" s="52">
        <v>4.5999999999999999E-3</v>
      </c>
      <c r="AQ9" s="154"/>
      <c r="AR9" s="130">
        <f t="shared" si="1"/>
        <v>662.4</v>
      </c>
      <c r="AS9" s="45">
        <v>350</v>
      </c>
      <c r="AT9" s="36" t="s">
        <v>68</v>
      </c>
      <c r="AU9" s="36" t="s">
        <v>104</v>
      </c>
      <c r="AV9" s="36">
        <v>4000</v>
      </c>
      <c r="AW9" s="36">
        <v>35</v>
      </c>
      <c r="AX9" s="36">
        <v>6</v>
      </c>
      <c r="AY9" s="54" t="s">
        <v>75</v>
      </c>
      <c r="AZ9" s="36">
        <v>3650</v>
      </c>
      <c r="BA9" s="65" t="s">
        <v>95</v>
      </c>
      <c r="BB9" s="36" t="s">
        <v>108</v>
      </c>
      <c r="BC9" s="26" t="s">
        <v>109</v>
      </c>
      <c r="BD9" s="59" t="str">
        <f t="shared" si="2"/>
        <v>Laser / LED Printer - 30 or more CPM (Mono)(Ledger)imageRUNNER ADVANCE DX 4935i</v>
      </c>
      <c r="BE9" s="36"/>
      <c r="BF9" s="36"/>
    </row>
    <row r="10" spans="1:58" s="7" customFormat="1" ht="26.4">
      <c r="A10" s="51" t="s">
        <v>65</v>
      </c>
      <c r="B10" s="35">
        <v>10</v>
      </c>
      <c r="C10" s="42" t="s">
        <v>110</v>
      </c>
      <c r="D10" s="35" t="s">
        <v>67</v>
      </c>
      <c r="E10" s="151">
        <v>4000</v>
      </c>
      <c r="F10" s="36" t="s">
        <v>79</v>
      </c>
      <c r="G10" s="36" t="s">
        <v>104</v>
      </c>
      <c r="H10" s="37" t="s">
        <v>70</v>
      </c>
      <c r="I10" s="38" t="s">
        <v>111</v>
      </c>
      <c r="J10" s="37" t="s">
        <v>112</v>
      </c>
      <c r="K10" s="48">
        <v>2376.5330000000004</v>
      </c>
      <c r="L10" s="156">
        <v>1701.5064000000002</v>
      </c>
      <c r="M10" s="56">
        <v>651.68820000000005</v>
      </c>
      <c r="N10" s="18">
        <f>SUM(Table1[[#This Row],[New Device NC Discounted Purchase Price]:[Estimated Consumables Purchases During 3 Year Lifecycle]])</f>
        <v>4729.7276000000002</v>
      </c>
      <c r="O10" s="157">
        <f>Table1[[#This Row],[36-Month Total Lease Payments4]]</f>
        <v>2532.4335648000006</v>
      </c>
      <c r="P10" s="152">
        <f>Table1[[#This Row],[Estimated 3 Year Maintenance Agreement Price5]]</f>
        <v>3105.2159999999999</v>
      </c>
      <c r="Q10" s="18">
        <f t="shared" si="0"/>
        <v>5637.6495648</v>
      </c>
      <c r="R10" s="45">
        <v>8420.6500000000015</v>
      </c>
      <c r="S10" s="50">
        <f t="shared" si="3"/>
        <v>0.7177732122817122</v>
      </c>
      <c r="T10" s="111">
        <v>2376.5330000000004</v>
      </c>
      <c r="U10" s="50">
        <v>0.45</v>
      </c>
      <c r="V10" s="50">
        <v>0</v>
      </c>
      <c r="W10" s="57" t="s">
        <v>73</v>
      </c>
      <c r="X10" s="37" t="s">
        <v>113</v>
      </c>
      <c r="Y10" s="45">
        <v>2641.4731200000001</v>
      </c>
      <c r="Z10" s="50">
        <v>0.35584943601470381</v>
      </c>
      <c r="AA10" s="56">
        <v>1701.5064000000002</v>
      </c>
      <c r="AB10" s="153">
        <v>2.9600000000000001E-2</v>
      </c>
      <c r="AC10" s="158">
        <f>Table1[[#This Row],[New Device NC Discounted Purchase Price2]]*Table1[[#This Row],[36-Month Lease Rate Factor (excluding Software)]]*36</f>
        <v>2532.4335648000006</v>
      </c>
      <c r="AD10" s="47">
        <v>2.4500000000000001E-2</v>
      </c>
      <c r="AE10" s="158">
        <f>Table1[[#This Row],[New Device NC Discounted Purchase Price]]*Table1[[#This Row],[48-Month Lease Rate Factor (excluding Software)]]*48</f>
        <v>2794.8028080000004</v>
      </c>
      <c r="AF10" s="47">
        <v>2.0400000000000001E-2</v>
      </c>
      <c r="AG10" s="158">
        <f>Table1[[#This Row],[New Device NC Discounted Purchase Price2]]*Table1[[#This Row],[60-Month Lease Rate Factor (excluding Software)]]*60</f>
        <v>2908.8763920000006</v>
      </c>
      <c r="AH10" s="47">
        <v>3.2799999999999996E-2</v>
      </c>
      <c r="AI10" s="47">
        <v>2.5899999999999999E-2</v>
      </c>
      <c r="AJ10" s="47">
        <v>2.1600000000000001E-2</v>
      </c>
      <c r="AK10" s="37"/>
      <c r="AL10" s="45"/>
      <c r="AM10" s="50"/>
      <c r="AN10" s="56">
        <v>0</v>
      </c>
      <c r="AO10" s="35">
        <v>0</v>
      </c>
      <c r="AP10" s="52">
        <v>7.1999999999999998E-3</v>
      </c>
      <c r="AQ10" s="52">
        <v>4.4999999999999998E-2</v>
      </c>
      <c r="AR10" s="130">
        <f t="shared" si="1"/>
        <v>3105.2159999999999</v>
      </c>
      <c r="AS10" s="45">
        <v>350</v>
      </c>
      <c r="AT10" s="36" t="s">
        <v>79</v>
      </c>
      <c r="AU10" s="36" t="s">
        <v>104</v>
      </c>
      <c r="AV10" s="36">
        <v>9000</v>
      </c>
      <c r="AW10" s="36">
        <v>25</v>
      </c>
      <c r="AX10" s="36">
        <v>6</v>
      </c>
      <c r="AY10" s="54" t="s">
        <v>75</v>
      </c>
      <c r="AZ10" s="36">
        <v>1200</v>
      </c>
      <c r="BA10" s="36">
        <v>600</v>
      </c>
      <c r="BB10" s="36" t="s">
        <v>114</v>
      </c>
      <c r="BC10" s="26" t="s">
        <v>115</v>
      </c>
      <c r="BD10" s="59" t="str">
        <f t="shared" si="2"/>
        <v>Laser / LED Printer - 20 or more CPM (Color)(Ledger)imageRUNNER ADVANCE DX C3725i</v>
      </c>
      <c r="BE10" s="36"/>
      <c r="BF10" s="36"/>
    </row>
    <row r="11" spans="1:58" s="7" customFormat="1" ht="14.4">
      <c r="A11" s="51" t="s">
        <v>116</v>
      </c>
      <c r="B11" s="35">
        <v>11</v>
      </c>
      <c r="C11" s="42" t="s">
        <v>117</v>
      </c>
      <c r="D11" s="35" t="s">
        <v>118</v>
      </c>
      <c r="E11" s="151">
        <v>2500</v>
      </c>
      <c r="F11" s="36" t="s">
        <v>68</v>
      </c>
      <c r="G11" s="36" t="s">
        <v>69</v>
      </c>
      <c r="H11" s="37" t="s">
        <v>70</v>
      </c>
      <c r="I11" s="37" t="s">
        <v>71</v>
      </c>
      <c r="J11" s="37" t="s">
        <v>86</v>
      </c>
      <c r="K11" s="131">
        <v>693.91</v>
      </c>
      <c r="L11" s="131">
        <v>330</v>
      </c>
      <c r="M11" s="56">
        <v>454.66</v>
      </c>
      <c r="N11" s="18">
        <f>SUM(Table1[[#This Row],[New Device NC Discounted Purchase Price]:[Estimated Consumables Purchases During 3 Year Lifecycle]])</f>
        <v>1478.57</v>
      </c>
      <c r="O11" s="152">
        <f>Table1[[#This Row],[36-Month Total Lease Payments4]]</f>
        <v>739.42518197554091</v>
      </c>
      <c r="P11" s="152">
        <f>Table1[[#This Row],[Estimated 3 Year Maintenance Agreement Price5]]</f>
        <v>1080</v>
      </c>
      <c r="Q11" s="18">
        <f t="shared" si="0"/>
        <v>1819.4251819755409</v>
      </c>
      <c r="R11" s="45">
        <v>1763.33</v>
      </c>
      <c r="S11" s="50">
        <f t="shared" si="3"/>
        <v>0.60648034507710702</v>
      </c>
      <c r="T11" s="56">
        <v>693.90501311518483</v>
      </c>
      <c r="U11" s="50">
        <v>0.45</v>
      </c>
      <c r="V11" s="50">
        <v>0</v>
      </c>
      <c r="W11" s="57" t="s">
        <v>73</v>
      </c>
      <c r="X11" s="44" t="s">
        <v>119</v>
      </c>
      <c r="Y11" s="45">
        <v>607.5</v>
      </c>
      <c r="Z11" s="50">
        <v>0.4567901234567901</v>
      </c>
      <c r="AA11" s="56">
        <v>330</v>
      </c>
      <c r="AB11" s="153">
        <v>2.9600000000000001E-2</v>
      </c>
      <c r="AC11" s="56">
        <f>Table1[[#This Row],[New Device NC Discounted Purchase Price2]]*Table1[[#This Row],[36-Month Lease Rate Factor (excluding Software)]]*36</f>
        <v>739.42518197554091</v>
      </c>
      <c r="AD11" s="47">
        <v>2.4500000000000001E-2</v>
      </c>
      <c r="AE11" s="56">
        <f>Table1[[#This Row],[New Device NC Discounted Purchase Price]]*Table1[[#This Row],[48-Month Lease Rate Factor (excluding Software)]]*48</f>
        <v>816.03816000000006</v>
      </c>
      <c r="AF11" s="47">
        <v>2.0400000000000001E-2</v>
      </c>
      <c r="AG11" s="56">
        <f>Table1[[#This Row],[New Device NC Discounted Purchase Price2]]*Table1[[#This Row],[60-Month Lease Rate Factor (excluding Software)]]*60</f>
        <v>849.33973605298638</v>
      </c>
      <c r="AH11" s="47">
        <v>3.2799999999999996E-2</v>
      </c>
      <c r="AI11" s="47">
        <v>2.5899999999999999E-2</v>
      </c>
      <c r="AJ11" s="47">
        <v>2.1600000000000001E-2</v>
      </c>
      <c r="AK11" s="37"/>
      <c r="AL11" s="45"/>
      <c r="AM11" s="50"/>
      <c r="AN11" s="56">
        <v>0</v>
      </c>
      <c r="AO11" s="35">
        <v>0</v>
      </c>
      <c r="AP11" s="52">
        <v>1.2E-2</v>
      </c>
      <c r="AQ11" s="154"/>
      <c r="AR11" s="130">
        <f t="shared" si="1"/>
        <v>1080</v>
      </c>
      <c r="AS11" s="45">
        <v>350</v>
      </c>
      <c r="AT11" s="36" t="s">
        <v>68</v>
      </c>
      <c r="AU11" s="36" t="s">
        <v>69</v>
      </c>
      <c r="AV11" s="36">
        <v>3000</v>
      </c>
      <c r="AW11" s="36">
        <v>45</v>
      </c>
      <c r="AX11" s="36">
        <v>6</v>
      </c>
      <c r="AY11" s="54" t="s">
        <v>75</v>
      </c>
      <c r="AZ11" s="36">
        <v>550</v>
      </c>
      <c r="BA11" s="36">
        <v>150</v>
      </c>
      <c r="BB11" s="36" t="s">
        <v>76</v>
      </c>
      <c r="BC11" s="12" t="s">
        <v>77</v>
      </c>
      <c r="BD11" s="59" t="str">
        <f t="shared" si="2"/>
        <v>Digital MFD - 19 to 30 CPM (Mono)imageRUNNER 1643iF+</v>
      </c>
      <c r="BE11" s="36"/>
      <c r="BF11" s="36"/>
    </row>
    <row r="12" spans="1:58" s="7" customFormat="1" ht="26.4" customHeight="1">
      <c r="A12" s="51" t="s">
        <v>116</v>
      </c>
      <c r="B12" s="35">
        <v>12</v>
      </c>
      <c r="C12" s="42" t="s">
        <v>120</v>
      </c>
      <c r="D12" s="35" t="s">
        <v>118</v>
      </c>
      <c r="E12" s="151">
        <v>2500</v>
      </c>
      <c r="F12" s="36" t="s">
        <v>79</v>
      </c>
      <c r="G12" s="36" t="s">
        <v>69</v>
      </c>
      <c r="H12" s="37" t="s">
        <v>70</v>
      </c>
      <c r="I12" s="37" t="s">
        <v>121</v>
      </c>
      <c r="J12" s="37" t="s">
        <v>122</v>
      </c>
      <c r="K12" s="45">
        <v>1613.5</v>
      </c>
      <c r="L12" s="156">
        <v>2594.9219999999996</v>
      </c>
      <c r="M12" s="56">
        <v>1085.6199999999999</v>
      </c>
      <c r="N12" s="136">
        <f>SUM(Table1[[#This Row],[New Device NC Discounted Purchase Price]:[Estimated Consumables Purchases During 3 Year Lifecycle]])</f>
        <v>5294.0419999999995</v>
      </c>
      <c r="O12" s="152">
        <f>Table1[[#This Row],[36-Month Total Lease Payments4]]</f>
        <v>1719.3455999999999</v>
      </c>
      <c r="P12" s="152">
        <f>Table1[[#This Row],[Estimated 3 Year Maintenance Agreement Price5]]</f>
        <v>7900.2</v>
      </c>
      <c r="Q12" s="18">
        <f t="shared" si="0"/>
        <v>9619.5455999999995</v>
      </c>
      <c r="R12" s="45">
        <v>5510</v>
      </c>
      <c r="S12" s="50">
        <f t="shared" si="3"/>
        <v>0.70716878402903816</v>
      </c>
      <c r="T12" s="111">
        <v>1613.5</v>
      </c>
      <c r="U12" s="50">
        <v>0.45</v>
      </c>
      <c r="V12" s="50">
        <v>0</v>
      </c>
      <c r="W12" s="57" t="s">
        <v>73</v>
      </c>
      <c r="X12" s="46" t="s">
        <v>123</v>
      </c>
      <c r="Y12" s="45">
        <v>3356.5619999999999</v>
      </c>
      <c r="Z12" s="50">
        <v>0.22691074974929715</v>
      </c>
      <c r="AA12" s="56">
        <v>2594.9219999999996</v>
      </c>
      <c r="AB12" s="153">
        <v>2.9600000000000001E-2</v>
      </c>
      <c r="AC12" s="56">
        <f>Table1[[#This Row],[New Device NC Discounted Purchase Price2]]*Table1[[#This Row],[36-Month Lease Rate Factor (excluding Software)]]*36</f>
        <v>1719.3455999999999</v>
      </c>
      <c r="AD12" s="47">
        <v>2.4500000000000001E-2</v>
      </c>
      <c r="AE12" s="56">
        <f>Table1[[#This Row],[New Device NC Discounted Purchase Price]]*Table1[[#This Row],[48-Month Lease Rate Factor (excluding Software)]]*48</f>
        <v>1897.4760000000001</v>
      </c>
      <c r="AF12" s="47">
        <v>2.0400000000000001E-2</v>
      </c>
      <c r="AG12" s="56">
        <f>Table1[[#This Row],[New Device NC Discounted Purchase Price2]]*Table1[[#This Row],[60-Month Lease Rate Factor (excluding Software)]]*60</f>
        <v>1974.9240000000004</v>
      </c>
      <c r="AH12" s="47">
        <v>3.2799999999999996E-2</v>
      </c>
      <c r="AI12" s="47">
        <v>2.5899999999999999E-2</v>
      </c>
      <c r="AJ12" s="47">
        <v>2.1600000000000001E-2</v>
      </c>
      <c r="AK12" s="37"/>
      <c r="AL12" s="45"/>
      <c r="AM12" s="50"/>
      <c r="AN12" s="56">
        <v>0</v>
      </c>
      <c r="AO12" s="35">
        <v>0</v>
      </c>
      <c r="AP12" s="52">
        <v>9.5000000000000001E-2</v>
      </c>
      <c r="AQ12" s="52">
        <v>7.5999999999999998E-2</v>
      </c>
      <c r="AR12" s="130">
        <f>IFERROR(IF(F12="Mono",((AN12*3)+((E12*36)*AP12)),((AN12*3)+((E12*36)*AP12*0.62)+((E12*36)*AQ12*0.38))),"")</f>
        <v>7900.2</v>
      </c>
      <c r="AS12" s="45">
        <v>350</v>
      </c>
      <c r="AT12" s="36" t="s">
        <v>79</v>
      </c>
      <c r="AU12" s="36" t="s">
        <v>69</v>
      </c>
      <c r="AV12" s="36">
        <v>2500</v>
      </c>
      <c r="AW12" s="36">
        <v>26</v>
      </c>
      <c r="AX12" s="36">
        <v>5</v>
      </c>
      <c r="AY12" s="54" t="s">
        <v>75</v>
      </c>
      <c r="AZ12" s="36">
        <v>2300</v>
      </c>
      <c r="BA12" s="65" t="s">
        <v>95</v>
      </c>
      <c r="BB12" s="36" t="s">
        <v>96</v>
      </c>
      <c r="BC12" s="26" t="s">
        <v>102</v>
      </c>
      <c r="BD12" s="59" t="str">
        <f t="shared" si="2"/>
        <v>Digital MFD - 14 to 30 CPM (Color)imageFORCE C611F / C521F / C431F / C331F + imageFORCE C331 License</v>
      </c>
      <c r="BE12" s="36"/>
      <c r="BF12" s="36"/>
    </row>
    <row r="13" spans="1:58" s="7" customFormat="1" ht="26.4" customHeight="1">
      <c r="A13" s="51" t="s">
        <v>116</v>
      </c>
      <c r="B13" s="35">
        <v>13</v>
      </c>
      <c r="C13" s="42" t="s">
        <v>124</v>
      </c>
      <c r="D13" s="35" t="s">
        <v>118</v>
      </c>
      <c r="E13" s="151">
        <v>4000</v>
      </c>
      <c r="F13" s="36" t="s">
        <v>68</v>
      </c>
      <c r="G13" s="36" t="s">
        <v>104</v>
      </c>
      <c r="H13" s="37" t="s">
        <v>70</v>
      </c>
      <c r="I13" s="293" t="s">
        <v>125</v>
      </c>
      <c r="J13" s="294" t="s">
        <v>126</v>
      </c>
      <c r="K13" s="45">
        <v>2270.4</v>
      </c>
      <c r="L13" s="156">
        <v>1082.4000000000001</v>
      </c>
      <c r="M13" s="56">
        <v>220.07999999999998</v>
      </c>
      <c r="N13" s="18">
        <f>SUM(Table1[[#This Row],[New Device NC Discounted Purchase Price]:[Estimated Consumables Purchases During 3 Year Lifecycle]])</f>
        <v>3572.88</v>
      </c>
      <c r="O13" s="152">
        <f>Table1[[#This Row],[36-Month Total Lease Payments4]]</f>
        <v>2419.33824</v>
      </c>
      <c r="P13" s="152">
        <f>Table1[[#This Row],[Estimated 3 Year Maintenance Agreement Price5]]</f>
        <v>1440</v>
      </c>
      <c r="Q13" s="18">
        <f t="shared" si="0"/>
        <v>3859.33824</v>
      </c>
      <c r="R13" s="45">
        <v>9460</v>
      </c>
      <c r="S13" s="50">
        <f t="shared" si="3"/>
        <v>0.76</v>
      </c>
      <c r="T13" s="111">
        <v>2270.4</v>
      </c>
      <c r="U13" s="50">
        <v>0.45</v>
      </c>
      <c r="V13" s="50">
        <v>0</v>
      </c>
      <c r="W13" s="57" t="s">
        <v>73</v>
      </c>
      <c r="X13" s="46" t="s">
        <v>127</v>
      </c>
      <c r="Y13" s="45">
        <v>1366.2</v>
      </c>
      <c r="Z13" s="50">
        <v>0.20772946859903377</v>
      </c>
      <c r="AA13" s="56">
        <v>1082.4000000000001</v>
      </c>
      <c r="AB13" s="153">
        <v>2.9600000000000001E-2</v>
      </c>
      <c r="AC13" s="56">
        <f>Table1[[#This Row],[New Device NC Discounted Purchase Price2]]*Table1[[#This Row],[36-Month Lease Rate Factor (excluding Software)]]*36</f>
        <v>2419.33824</v>
      </c>
      <c r="AD13" s="47">
        <v>2.4500000000000001E-2</v>
      </c>
      <c r="AE13" s="56">
        <f>Table1[[#This Row],[New Device NC Discounted Purchase Price]]*Table1[[#This Row],[48-Month Lease Rate Factor (excluding Software)]]*48</f>
        <v>2669.9904000000006</v>
      </c>
      <c r="AF13" s="47">
        <v>2.0400000000000001E-2</v>
      </c>
      <c r="AG13" s="56">
        <f>Table1[[#This Row],[New Device NC Discounted Purchase Price2]]*Table1[[#This Row],[60-Month Lease Rate Factor (excluding Software)]]*60</f>
        <v>2778.9696000000004</v>
      </c>
      <c r="AH13" s="47">
        <v>3.2799999999999996E-2</v>
      </c>
      <c r="AI13" s="47">
        <v>2.5899999999999999E-2</v>
      </c>
      <c r="AJ13" s="47">
        <v>2.1600000000000001E-2</v>
      </c>
      <c r="AK13" s="37"/>
      <c r="AL13" s="45"/>
      <c r="AM13" s="50"/>
      <c r="AN13" s="56">
        <v>0</v>
      </c>
      <c r="AO13" s="35">
        <v>0</v>
      </c>
      <c r="AP13" s="52">
        <v>0.01</v>
      </c>
      <c r="AQ13" s="154"/>
      <c r="AR13" s="130">
        <f t="shared" si="1"/>
        <v>1440</v>
      </c>
      <c r="AS13" s="45">
        <v>350</v>
      </c>
      <c r="AT13" s="36" t="s">
        <v>68</v>
      </c>
      <c r="AU13" s="36" t="s">
        <v>104</v>
      </c>
      <c r="AV13" s="36">
        <v>4000</v>
      </c>
      <c r="AW13" s="36">
        <v>25</v>
      </c>
      <c r="AX13" s="36">
        <v>6</v>
      </c>
      <c r="AY13" s="54" t="s">
        <v>75</v>
      </c>
      <c r="AZ13" s="36">
        <v>3650</v>
      </c>
      <c r="BA13" s="36" t="s">
        <v>95</v>
      </c>
      <c r="BB13" s="36" t="s">
        <v>108</v>
      </c>
      <c r="BC13" s="26" t="s">
        <v>109</v>
      </c>
      <c r="BD13" s="59" t="str">
        <f t="shared" si="2"/>
        <v>Digital MFD - 21 to 30 CPM (Mono)(Ledger)imageRUNNER ADVANCE DX 4925i</v>
      </c>
      <c r="BE13" s="36"/>
      <c r="BF13" s="36"/>
    </row>
    <row r="14" spans="1:58" s="7" customFormat="1" ht="26.4" customHeight="1">
      <c r="A14" s="51" t="s">
        <v>116</v>
      </c>
      <c r="B14" s="35">
        <v>14</v>
      </c>
      <c r="C14" s="42" t="s">
        <v>128</v>
      </c>
      <c r="D14" s="35" t="s">
        <v>118</v>
      </c>
      <c r="E14" s="151">
        <v>4000</v>
      </c>
      <c r="F14" s="36" t="s">
        <v>79</v>
      </c>
      <c r="G14" s="36" t="s">
        <v>104</v>
      </c>
      <c r="H14" s="37" t="s">
        <v>70</v>
      </c>
      <c r="I14" s="37" t="s">
        <v>111</v>
      </c>
      <c r="J14" s="37" t="s">
        <v>129</v>
      </c>
      <c r="K14" s="45">
        <v>2839.2130000000002</v>
      </c>
      <c r="L14" s="156">
        <v>1701.5064000000002</v>
      </c>
      <c r="M14" s="56">
        <v>651.68820000000005</v>
      </c>
      <c r="N14" s="18">
        <f>SUM(Table1[[#This Row],[New Device NC Discounted Purchase Price]:[Estimated Consumables Purchases During 3 Year Lifecycle]])</f>
        <v>5192.4076000000005</v>
      </c>
      <c r="O14" s="152">
        <f>Table1[[#This Row],[36-Month Total Lease Payments4]]</f>
        <v>3025.462176</v>
      </c>
      <c r="P14" s="152">
        <f>Table1[[#This Row],[Estimated 3 Year Maintenance Agreement Price5]]</f>
        <v>3105.2159999999999</v>
      </c>
      <c r="Q14" s="18">
        <f t="shared" si="0"/>
        <v>6130.6781759999994</v>
      </c>
      <c r="R14" s="45">
        <v>9260.6500000000015</v>
      </c>
      <c r="S14" s="50">
        <f t="shared" si="3"/>
        <v>0.69341136961228433</v>
      </c>
      <c r="T14" s="111">
        <v>2839.21</v>
      </c>
      <c r="U14" s="50">
        <v>0.45</v>
      </c>
      <c r="V14" s="50">
        <v>0</v>
      </c>
      <c r="W14" s="57" t="s">
        <v>73</v>
      </c>
      <c r="X14" s="46" t="s">
        <v>130</v>
      </c>
      <c r="Y14" s="45">
        <v>2641.4731200000001</v>
      </c>
      <c r="Z14" s="50">
        <v>0.35584943601470381</v>
      </c>
      <c r="AA14" s="56">
        <v>1701.5064000000002</v>
      </c>
      <c r="AB14" s="153">
        <v>2.9600000000000001E-2</v>
      </c>
      <c r="AC14" s="56">
        <f>Table1[[#This Row],[New Device NC Discounted Purchase Price2]]*Table1[[#This Row],[36-Month Lease Rate Factor (excluding Software)]]*36</f>
        <v>3025.462176</v>
      </c>
      <c r="AD14" s="47">
        <v>2.4500000000000001E-2</v>
      </c>
      <c r="AE14" s="56">
        <f>Table1[[#This Row],[New Device NC Discounted Purchase Price]]*Table1[[#This Row],[48-Month Lease Rate Factor (excluding Software)]]*48</f>
        <v>3338.9144880000003</v>
      </c>
      <c r="AF14" s="47">
        <v>2.0400000000000001E-2</v>
      </c>
      <c r="AG14" s="56">
        <f>Table1[[#This Row],[New Device NC Discounted Purchase Price2]]*Table1[[#This Row],[60-Month Lease Rate Factor (excluding Software)]]*60</f>
        <v>3475.1930400000001</v>
      </c>
      <c r="AH14" s="47">
        <v>3.2799999999999996E-2</v>
      </c>
      <c r="AI14" s="47">
        <v>2.5899999999999999E-2</v>
      </c>
      <c r="AJ14" s="47">
        <v>2.1600000000000001E-2</v>
      </c>
      <c r="AK14" s="37"/>
      <c r="AL14" s="45"/>
      <c r="AM14" s="50"/>
      <c r="AN14" s="56">
        <v>0</v>
      </c>
      <c r="AO14" s="35">
        <v>0</v>
      </c>
      <c r="AP14" s="52">
        <v>7.1999999999999998E-3</v>
      </c>
      <c r="AQ14" s="52">
        <v>4.4999999999999998E-2</v>
      </c>
      <c r="AR14" s="130">
        <f t="shared" si="1"/>
        <v>3105.2159999999999</v>
      </c>
      <c r="AS14" s="45">
        <v>350</v>
      </c>
      <c r="AT14" s="36" t="s">
        <v>79</v>
      </c>
      <c r="AU14" s="36" t="s">
        <v>104</v>
      </c>
      <c r="AV14" s="36">
        <v>6000</v>
      </c>
      <c r="AW14" s="36">
        <v>25</v>
      </c>
      <c r="AX14" s="36">
        <v>6</v>
      </c>
      <c r="AY14" s="54" t="s">
        <v>75</v>
      </c>
      <c r="AZ14" s="36">
        <v>1200</v>
      </c>
      <c r="BA14" s="36">
        <v>250</v>
      </c>
      <c r="BB14" s="36" t="s">
        <v>114</v>
      </c>
      <c r="BC14" s="26" t="s">
        <v>115</v>
      </c>
      <c r="BD14" s="59" t="str">
        <f t="shared" si="2"/>
        <v>Digital MFD - 21 to 30 CPM (Color)(Ledger)imageRUNNER ADVANCE DX C3725i</v>
      </c>
      <c r="BE14" s="36"/>
      <c r="BF14" s="36"/>
    </row>
    <row r="15" spans="1:58" s="7" customFormat="1" ht="14.4">
      <c r="A15" s="51" t="s">
        <v>116</v>
      </c>
      <c r="B15" s="35">
        <v>15</v>
      </c>
      <c r="C15" s="42" t="s">
        <v>131</v>
      </c>
      <c r="D15" s="35" t="s">
        <v>118</v>
      </c>
      <c r="E15" s="151">
        <v>12000</v>
      </c>
      <c r="F15" s="36" t="s">
        <v>68</v>
      </c>
      <c r="G15" s="36" t="s">
        <v>69</v>
      </c>
      <c r="H15" s="37" t="s">
        <v>70</v>
      </c>
      <c r="I15" s="37" t="s">
        <v>71</v>
      </c>
      <c r="J15" s="37" t="s">
        <v>132</v>
      </c>
      <c r="K15" s="131">
        <v>693.91</v>
      </c>
      <c r="L15" s="131">
        <v>1584</v>
      </c>
      <c r="M15" s="56">
        <v>2386.96</v>
      </c>
      <c r="N15" s="18">
        <f>SUM(Table1[[#This Row],[New Device NC Discounted Purchase Price]:[Estimated Consumables Purchases During 3 Year Lifecycle]])</f>
        <v>4664.87</v>
      </c>
      <c r="O15" s="152">
        <f>Table1[[#This Row],[36-Month Total Lease Payments4]]</f>
        <v>739.42518197554091</v>
      </c>
      <c r="P15" s="152">
        <f>Table1[[#This Row],[Estimated 3 Year Maintenance Agreement Price5]]</f>
        <v>5702.4</v>
      </c>
      <c r="Q15" s="18">
        <f t="shared" si="0"/>
        <v>6441.8251819755405</v>
      </c>
      <c r="R15" s="45">
        <v>1763.33</v>
      </c>
      <c r="S15" s="50">
        <f t="shared" si="3"/>
        <v>0.60648034507710702</v>
      </c>
      <c r="T15" s="131">
        <v>693.90501311518483</v>
      </c>
      <c r="U15" s="50">
        <v>0.45</v>
      </c>
      <c r="V15" s="50">
        <v>0</v>
      </c>
      <c r="W15" s="57" t="s">
        <v>73</v>
      </c>
      <c r="X15" s="44" t="s">
        <v>133</v>
      </c>
      <c r="Y15" s="45">
        <v>2687.9999999999995</v>
      </c>
      <c r="Z15" s="50">
        <v>0.41071428571428564</v>
      </c>
      <c r="AA15" s="56">
        <v>1584</v>
      </c>
      <c r="AB15" s="153">
        <v>2.9600000000000001E-2</v>
      </c>
      <c r="AC15" s="56">
        <f>Table1[[#This Row],[New Device NC Discounted Purchase Price2]]*Table1[[#This Row],[36-Month Lease Rate Factor (excluding Software)]]*36</f>
        <v>739.42518197554091</v>
      </c>
      <c r="AD15" s="47">
        <v>2.4500000000000001E-2</v>
      </c>
      <c r="AE15" s="56">
        <f>Table1[[#This Row],[New Device NC Discounted Purchase Price]]*Table1[[#This Row],[48-Month Lease Rate Factor (excluding Software)]]*48</f>
        <v>816.03816000000006</v>
      </c>
      <c r="AF15" s="47">
        <v>2.0400000000000001E-2</v>
      </c>
      <c r="AG15" s="56">
        <f>Table1[[#This Row],[New Device NC Discounted Purchase Price2]]*Table1[[#This Row],[60-Month Lease Rate Factor (excluding Software)]]*60</f>
        <v>849.33973605298638</v>
      </c>
      <c r="AH15" s="47">
        <v>3.2799999999999996E-2</v>
      </c>
      <c r="AI15" s="47">
        <v>2.5899999999999999E-2</v>
      </c>
      <c r="AJ15" s="47">
        <v>2.1600000000000001E-2</v>
      </c>
      <c r="AK15" s="37"/>
      <c r="AL15" s="45"/>
      <c r="AM15" s="50"/>
      <c r="AN15" s="56">
        <v>0</v>
      </c>
      <c r="AO15" s="35">
        <v>0</v>
      </c>
      <c r="AP15" s="52">
        <v>1.32E-2</v>
      </c>
      <c r="AQ15" s="154"/>
      <c r="AR15" s="130">
        <f t="shared" si="1"/>
        <v>5702.4</v>
      </c>
      <c r="AS15" s="45">
        <v>350</v>
      </c>
      <c r="AT15" s="36" t="s">
        <v>68</v>
      </c>
      <c r="AU15" s="36" t="s">
        <v>69</v>
      </c>
      <c r="AV15" s="36">
        <v>3000</v>
      </c>
      <c r="AW15" s="36">
        <v>45</v>
      </c>
      <c r="AX15" s="36">
        <v>6</v>
      </c>
      <c r="AY15" s="54" t="s">
        <v>75</v>
      </c>
      <c r="AZ15" s="36">
        <v>550</v>
      </c>
      <c r="BA15" s="36">
        <v>150</v>
      </c>
      <c r="BB15" s="36" t="s">
        <v>76</v>
      </c>
      <c r="BC15" s="12" t="s">
        <v>77</v>
      </c>
      <c r="BD15" s="59" t="str">
        <f t="shared" si="2"/>
        <v>Digital MFD - 31 to 40 CPM (Mono)imageRUNNER 1643iF+</v>
      </c>
      <c r="BE15" s="36"/>
      <c r="BF15" s="36"/>
    </row>
    <row r="16" spans="1:58" s="7" customFormat="1" ht="26.4" customHeight="1">
      <c r="A16" s="51" t="s">
        <v>116</v>
      </c>
      <c r="B16" s="35">
        <v>16</v>
      </c>
      <c r="C16" s="42" t="s">
        <v>134</v>
      </c>
      <c r="D16" s="35" t="s">
        <v>118</v>
      </c>
      <c r="E16" s="151">
        <v>12000</v>
      </c>
      <c r="F16" s="36" t="s">
        <v>79</v>
      </c>
      <c r="G16" s="36" t="s">
        <v>69</v>
      </c>
      <c r="H16" s="37" t="s">
        <v>70</v>
      </c>
      <c r="I16" s="37" t="s">
        <v>135</v>
      </c>
      <c r="J16" s="37" t="s">
        <v>136</v>
      </c>
      <c r="K16" s="111">
        <v>1777.6</v>
      </c>
      <c r="L16" s="156">
        <v>11139.084000000001</v>
      </c>
      <c r="M16" s="56">
        <v>5428.1</v>
      </c>
      <c r="N16" s="136">
        <f>SUM(Table1[[#This Row],[New Device NC Discounted Purchase Price]:[Estimated Consumables Purchases During 3 Year Lifecycle]])</f>
        <v>18344.784</v>
      </c>
      <c r="O16" s="152">
        <f>Table1[[#This Row],[36-Month Total Lease Payments4]]</f>
        <v>1894.21056</v>
      </c>
      <c r="P16" s="152">
        <f>Table1[[#This Row],[Estimated 3 Year Maintenance Agreement Price5]]</f>
        <v>13573.44</v>
      </c>
      <c r="Q16" s="18">
        <f t="shared" si="0"/>
        <v>15467.65056</v>
      </c>
      <c r="R16" s="45">
        <v>6640</v>
      </c>
      <c r="S16" s="50">
        <f t="shared" si="3"/>
        <v>0.73228915662650595</v>
      </c>
      <c r="T16" s="111">
        <v>1777.6</v>
      </c>
      <c r="U16" s="50">
        <v>0.45</v>
      </c>
      <c r="V16" s="50">
        <v>0</v>
      </c>
      <c r="W16" s="57" t="s">
        <v>73</v>
      </c>
      <c r="X16" s="37" t="s">
        <v>137</v>
      </c>
      <c r="Y16" s="45">
        <v>14012.328000000001</v>
      </c>
      <c r="Z16" s="50">
        <v>0.20505115209977959</v>
      </c>
      <c r="AA16" s="56">
        <v>11139.084000000001</v>
      </c>
      <c r="AB16" s="153">
        <v>2.9600000000000001E-2</v>
      </c>
      <c r="AC16" s="56">
        <f>Table1[[#This Row],[New Device NC Discounted Purchase Price2]]*Table1[[#This Row],[36-Month Lease Rate Factor (excluding Software)]]*36</f>
        <v>1894.21056</v>
      </c>
      <c r="AD16" s="47">
        <v>2.4500000000000001E-2</v>
      </c>
      <c r="AE16" s="56">
        <f>Table1[[#This Row],[New Device NC Discounted Purchase Price]]*Table1[[#This Row],[48-Month Lease Rate Factor (excluding Software)]]*48</f>
        <v>2090.4576000000002</v>
      </c>
      <c r="AF16" s="47">
        <v>2.0400000000000001E-2</v>
      </c>
      <c r="AG16" s="56">
        <f>Table1[[#This Row],[New Device NC Discounted Purchase Price2]]*Table1[[#This Row],[60-Month Lease Rate Factor (excluding Software)]]*60</f>
        <v>2175.7824000000001</v>
      </c>
      <c r="AH16" s="47">
        <v>3.2799999999999996E-2</v>
      </c>
      <c r="AI16" s="47">
        <v>2.5899999999999999E-2</v>
      </c>
      <c r="AJ16" s="47">
        <v>2.1600000000000001E-2</v>
      </c>
      <c r="AK16" s="37"/>
      <c r="AL16" s="45"/>
      <c r="AM16" s="50"/>
      <c r="AN16" s="56">
        <v>0</v>
      </c>
      <c r="AO16" s="35">
        <v>0</v>
      </c>
      <c r="AP16" s="52">
        <v>8.9999999999999993E-3</v>
      </c>
      <c r="AQ16" s="52">
        <v>6.8000000000000005E-2</v>
      </c>
      <c r="AR16" s="130">
        <f t="shared" si="1"/>
        <v>13573.44</v>
      </c>
      <c r="AS16" s="45">
        <v>350</v>
      </c>
      <c r="AT16" s="36" t="s">
        <v>79</v>
      </c>
      <c r="AU16" s="36" t="s">
        <v>69</v>
      </c>
      <c r="AV16" s="36">
        <v>12000</v>
      </c>
      <c r="AW16" s="36">
        <v>36</v>
      </c>
      <c r="AX16" s="36">
        <v>5</v>
      </c>
      <c r="AY16" s="54" t="s">
        <v>75</v>
      </c>
      <c r="AZ16" s="36">
        <v>2300</v>
      </c>
      <c r="BA16" s="65" t="s">
        <v>95</v>
      </c>
      <c r="BB16" s="36" t="s">
        <v>96</v>
      </c>
      <c r="BC16" s="26" t="s">
        <v>102</v>
      </c>
      <c r="BD16" s="59" t="str">
        <f t="shared" si="2"/>
        <v>Digital MFD - 31 to 40 CPM (Color)imageFORCE C611F / C521F / C431F / C331F + imageFORCE C431 License</v>
      </c>
      <c r="BE16" s="36"/>
      <c r="BF16" s="36"/>
    </row>
    <row r="17" spans="1:58" s="7" customFormat="1" ht="26.4" customHeight="1">
      <c r="A17" s="51" t="s">
        <v>116</v>
      </c>
      <c r="B17" s="35">
        <v>17</v>
      </c>
      <c r="C17" s="42" t="s">
        <v>138</v>
      </c>
      <c r="D17" s="35" t="s">
        <v>118</v>
      </c>
      <c r="E17" s="151">
        <v>12000</v>
      </c>
      <c r="F17" s="36" t="s">
        <v>68</v>
      </c>
      <c r="G17" s="36" t="s">
        <v>104</v>
      </c>
      <c r="H17" s="37" t="s">
        <v>70</v>
      </c>
      <c r="I17" s="37" t="s">
        <v>105</v>
      </c>
      <c r="J17" s="37" t="s">
        <v>106</v>
      </c>
      <c r="K17" s="45">
        <v>2010.25</v>
      </c>
      <c r="L17" s="156">
        <v>1108.8</v>
      </c>
      <c r="M17" s="56">
        <v>660.24</v>
      </c>
      <c r="N17" s="18">
        <f>SUM(Table1[[#This Row],[New Device NC Discounted Purchase Price]:[Estimated Consumables Purchases During 3 Year Lifecycle]])</f>
        <v>3779.29</v>
      </c>
      <c r="O17" s="152">
        <f>Table1[[#This Row],[36-Month Total Lease Payments4]]</f>
        <v>2142.1224000000002</v>
      </c>
      <c r="P17" s="152">
        <f>Table1[[#This Row],[Estimated 3 Year Maintenance Agreement Price5]]</f>
        <v>19872</v>
      </c>
      <c r="Q17" s="18">
        <f t="shared" si="0"/>
        <v>22014.1224</v>
      </c>
      <c r="R17" s="45">
        <v>11825</v>
      </c>
      <c r="S17" s="50">
        <f t="shared" si="3"/>
        <v>0.83</v>
      </c>
      <c r="T17" s="111">
        <v>2010.25</v>
      </c>
      <c r="U17" s="50">
        <v>0.45</v>
      </c>
      <c r="V17" s="50">
        <v>0</v>
      </c>
      <c r="W17" s="57" t="s">
        <v>73</v>
      </c>
      <c r="X17" s="37" t="s">
        <v>139</v>
      </c>
      <c r="Y17" s="45">
        <v>3399</v>
      </c>
      <c r="Z17" s="50">
        <v>0.67378640776699028</v>
      </c>
      <c r="AA17" s="56">
        <v>1108.8</v>
      </c>
      <c r="AB17" s="153">
        <v>2.9600000000000001E-2</v>
      </c>
      <c r="AC17" s="56">
        <f>Table1[[#This Row],[New Device NC Discounted Purchase Price2]]*Table1[[#This Row],[36-Month Lease Rate Factor (excluding Software)]]*36</f>
        <v>2142.1224000000002</v>
      </c>
      <c r="AD17" s="47">
        <v>2.4500000000000001E-2</v>
      </c>
      <c r="AE17" s="56">
        <f>Table1[[#This Row],[New Device NC Discounted Purchase Price]]*Table1[[#This Row],[48-Month Lease Rate Factor (excluding Software)]]*48</f>
        <v>2364.0540000000001</v>
      </c>
      <c r="AF17" s="47">
        <v>2.0400000000000001E-2</v>
      </c>
      <c r="AG17" s="56">
        <f>Table1[[#This Row],[New Device NC Discounted Purchase Price2]]*Table1[[#This Row],[60-Month Lease Rate Factor (excluding Software)]]*60</f>
        <v>2460.5460000000003</v>
      </c>
      <c r="AH17" s="47">
        <v>3.2799999999999996E-2</v>
      </c>
      <c r="AI17" s="47">
        <v>2.5899999999999999E-2</v>
      </c>
      <c r="AJ17" s="47">
        <v>2.1600000000000001E-2</v>
      </c>
      <c r="AK17" s="37"/>
      <c r="AL17" s="45"/>
      <c r="AM17" s="50"/>
      <c r="AN17" s="56">
        <v>0</v>
      </c>
      <c r="AO17" s="35">
        <v>0</v>
      </c>
      <c r="AP17" s="52">
        <v>4.5999999999999999E-2</v>
      </c>
      <c r="AQ17" s="154"/>
      <c r="AR17" s="130">
        <f t="shared" si="1"/>
        <v>19872</v>
      </c>
      <c r="AS17" s="45">
        <v>350</v>
      </c>
      <c r="AT17" s="36" t="s">
        <v>68</v>
      </c>
      <c r="AU17" s="36" t="s">
        <v>104</v>
      </c>
      <c r="AV17" s="36">
        <v>12000</v>
      </c>
      <c r="AW17" s="36">
        <v>35</v>
      </c>
      <c r="AX17" s="36">
        <v>6</v>
      </c>
      <c r="AY17" s="54" t="s">
        <v>75</v>
      </c>
      <c r="AZ17" s="36">
        <v>3650</v>
      </c>
      <c r="BA17" s="65" t="s">
        <v>95</v>
      </c>
      <c r="BB17" s="36" t="s">
        <v>108</v>
      </c>
      <c r="BC17" s="26" t="s">
        <v>109</v>
      </c>
      <c r="BD17" s="59" t="str">
        <f t="shared" si="2"/>
        <v>Digital MFD - 31 to 40 CPM (Mono)(Ledger)imageRUNNER ADVANCE DX 4935i</v>
      </c>
      <c r="BE17" s="36"/>
      <c r="BF17" s="36"/>
    </row>
    <row r="18" spans="1:58" s="7" customFormat="1" ht="26.4" customHeight="1">
      <c r="A18" s="51" t="s">
        <v>116</v>
      </c>
      <c r="B18" s="35">
        <v>18</v>
      </c>
      <c r="C18" s="42" t="s">
        <v>140</v>
      </c>
      <c r="D18" s="35" t="s">
        <v>118</v>
      </c>
      <c r="E18" s="151">
        <v>12000</v>
      </c>
      <c r="F18" s="36" t="s">
        <v>79</v>
      </c>
      <c r="G18" s="36" t="s">
        <v>104</v>
      </c>
      <c r="H18" s="37" t="s">
        <v>70</v>
      </c>
      <c r="I18" s="37" t="s">
        <v>141</v>
      </c>
      <c r="J18" s="107" t="s">
        <v>142</v>
      </c>
      <c r="K18" s="45">
        <v>4613.4788000000008</v>
      </c>
      <c r="L18" s="156">
        <v>5472.7555931580291</v>
      </c>
      <c r="M18" s="56">
        <v>1727.31</v>
      </c>
      <c r="N18" s="18">
        <f>SUM(Table1[[#This Row],[New Device NC Discounted Purchase Price]:[Estimated Consumables Purchases During 3 Year Lifecycle]])</f>
        <v>11813.544393158028</v>
      </c>
      <c r="O18" s="152">
        <f>Table1[[#This Row],[36-Month Total Lease Payments4]]</f>
        <v>4916.1230092800006</v>
      </c>
      <c r="P18" s="152">
        <f>Table1[[#This Row],[Estimated 3 Year Maintenance Agreement Price5]]</f>
        <v>7145.28</v>
      </c>
      <c r="Q18" s="18">
        <f t="shared" si="0"/>
        <v>12061.40300928</v>
      </c>
      <c r="R18" s="45">
        <v>17209.990000000005</v>
      </c>
      <c r="S18" s="50">
        <f t="shared" si="3"/>
        <v>0.7319301870599576</v>
      </c>
      <c r="T18" s="111">
        <v>4613.4788000000008</v>
      </c>
      <c r="U18" s="50">
        <v>0.45</v>
      </c>
      <c r="V18" s="50">
        <v>0</v>
      </c>
      <c r="W18" s="57" t="s">
        <v>73</v>
      </c>
      <c r="X18" s="46" t="s">
        <v>143</v>
      </c>
      <c r="Y18" s="45">
        <v>9769.9365616543273</v>
      </c>
      <c r="Z18" s="50">
        <v>0.4398371413548528</v>
      </c>
      <c r="AA18" s="56">
        <v>5472.7555931580291</v>
      </c>
      <c r="AB18" s="153">
        <v>2.9600000000000001E-2</v>
      </c>
      <c r="AC18" s="56">
        <f>Table1[[#This Row],[New Device NC Discounted Purchase Price2]]*Table1[[#This Row],[36-Month Lease Rate Factor (excluding Software)]]*36</f>
        <v>4916.1230092800006</v>
      </c>
      <c r="AD18" s="47">
        <v>2.4500000000000001E-2</v>
      </c>
      <c r="AE18" s="56">
        <f>Table1[[#This Row],[New Device NC Discounted Purchase Price]]*Table1[[#This Row],[48-Month Lease Rate Factor (excluding Software)]]*48</f>
        <v>5425.4510688000009</v>
      </c>
      <c r="AF18" s="47">
        <v>2.0400000000000001E-2</v>
      </c>
      <c r="AG18" s="56">
        <f>Table1[[#This Row],[New Device NC Discounted Purchase Price2]]*Table1[[#This Row],[60-Month Lease Rate Factor (excluding Software)]]*60</f>
        <v>5646.8980512000016</v>
      </c>
      <c r="AH18" s="47">
        <v>3.2799999999999996E-2</v>
      </c>
      <c r="AI18" s="47">
        <v>2.5899999999999999E-2</v>
      </c>
      <c r="AJ18" s="47">
        <v>2.1600000000000001E-2</v>
      </c>
      <c r="AK18" s="37"/>
      <c r="AL18" s="45"/>
      <c r="AM18" s="50"/>
      <c r="AN18" s="56">
        <v>0</v>
      </c>
      <c r="AO18" s="35">
        <v>0</v>
      </c>
      <c r="AP18" s="52">
        <v>4.0000000000000001E-3</v>
      </c>
      <c r="AQ18" s="52">
        <v>3.6999999999999998E-2</v>
      </c>
      <c r="AR18" s="130">
        <f t="shared" si="1"/>
        <v>7145.28</v>
      </c>
      <c r="AS18" s="45">
        <v>350</v>
      </c>
      <c r="AT18" s="36" t="s">
        <v>79</v>
      </c>
      <c r="AU18" s="36" t="s">
        <v>104</v>
      </c>
      <c r="AV18" s="36">
        <v>18000</v>
      </c>
      <c r="AW18" s="36">
        <v>35</v>
      </c>
      <c r="AX18" s="36">
        <v>5.4</v>
      </c>
      <c r="AY18" s="54" t="s">
        <v>75</v>
      </c>
      <c r="AZ18" s="36">
        <v>1200</v>
      </c>
      <c r="BA18" s="36">
        <v>250</v>
      </c>
      <c r="BB18" s="36" t="s">
        <v>144</v>
      </c>
      <c r="BC18" s="26" t="s">
        <v>145</v>
      </c>
      <c r="BD18" s="59" t="str">
        <f t="shared" si="2"/>
        <v xml:space="preserve">Digital MFD - 31 to 40 CPM (Color)(Ledger)imageRUNNER ADVANCE DX C5735i </v>
      </c>
      <c r="BE18" s="36"/>
      <c r="BF18" s="36"/>
    </row>
    <row r="19" spans="1:58" s="7" customFormat="1" ht="14.4">
      <c r="A19" s="51" t="s">
        <v>146</v>
      </c>
      <c r="B19" s="35">
        <v>19</v>
      </c>
      <c r="C19" s="42" t="s">
        <v>147</v>
      </c>
      <c r="D19" s="35" t="s">
        <v>118</v>
      </c>
      <c r="E19" s="151">
        <v>16000</v>
      </c>
      <c r="F19" s="36" t="s">
        <v>68</v>
      </c>
      <c r="G19" s="36" t="s">
        <v>69</v>
      </c>
      <c r="H19" s="37" t="s">
        <v>70</v>
      </c>
      <c r="I19" s="128" t="s">
        <v>71</v>
      </c>
      <c r="J19" s="128" t="s">
        <v>148</v>
      </c>
      <c r="K19" s="114">
        <v>693.91</v>
      </c>
      <c r="L19" s="114">
        <v>2112</v>
      </c>
      <c r="M19" s="159">
        <v>1618.4169999999999</v>
      </c>
      <c r="N19" s="41">
        <f>SUM(Table1[[#This Row],[New Device NC Discounted Purchase Price]:[Estimated Consumables Purchases During 3 Year Lifecycle]])</f>
        <v>4424.3269999999993</v>
      </c>
      <c r="O19" s="160">
        <f>Table1[[#This Row],[36-Month Total Lease Payments4]]</f>
        <v>739.42518197554091</v>
      </c>
      <c r="P19" s="160">
        <f>Table1[[#This Row],[Estimated 3 Year Maintenance Agreement Price5]]</f>
        <v>0</v>
      </c>
      <c r="Q19" s="41">
        <f t="shared" si="0"/>
        <v>739.42518197554091</v>
      </c>
      <c r="R19" s="161">
        <v>1763.33</v>
      </c>
      <c r="S19" s="162">
        <f t="shared" si="3"/>
        <v>0.60648034507710702</v>
      </c>
      <c r="T19" s="114">
        <v>693.90501311518483</v>
      </c>
      <c r="U19" s="162">
        <v>0.45</v>
      </c>
      <c r="V19" s="162">
        <v>0</v>
      </c>
      <c r="W19" s="163" t="s">
        <v>73</v>
      </c>
      <c r="X19" s="75" t="s">
        <v>149</v>
      </c>
      <c r="Y19" s="161">
        <v>3982</v>
      </c>
      <c r="Z19" s="162">
        <v>0.46961325966850831</v>
      </c>
      <c r="AA19" s="159">
        <v>2112</v>
      </c>
      <c r="AB19" s="164">
        <v>2.9600000000000001E-2</v>
      </c>
      <c r="AC19" s="159">
        <f>Table1[[#This Row],[New Device NC Discounted Purchase Price2]]*Table1[[#This Row],[36-Month Lease Rate Factor (excluding Software)]]*36</f>
        <v>739.42518197554091</v>
      </c>
      <c r="AD19" s="165">
        <v>2.4500000000000001E-2</v>
      </c>
      <c r="AE19" s="159">
        <f>Table1[[#This Row],[New Device NC Discounted Purchase Price]]*Table1[[#This Row],[48-Month Lease Rate Factor (excluding Software)]]*48</f>
        <v>816.03816000000006</v>
      </c>
      <c r="AF19" s="165">
        <v>2.0400000000000001E-2</v>
      </c>
      <c r="AG19" s="159">
        <f>Table1[[#This Row],[New Device NC Discounted Purchase Price2]]*Table1[[#This Row],[60-Month Lease Rate Factor (excluding Software)]]*60</f>
        <v>849.33973605298638</v>
      </c>
      <c r="AH19" s="165">
        <v>3.2799999999999996E-2</v>
      </c>
      <c r="AI19" s="165">
        <v>2.5899999999999999E-2</v>
      </c>
      <c r="AJ19" s="165">
        <v>2.1600000000000001E-2</v>
      </c>
      <c r="AK19" s="75"/>
      <c r="AL19" s="161"/>
      <c r="AM19" s="162"/>
      <c r="AN19" s="159">
        <v>0</v>
      </c>
      <c r="AO19" s="166">
        <v>0</v>
      </c>
      <c r="AP19" s="129"/>
      <c r="AQ19" s="167"/>
      <c r="AR19" s="168">
        <f t="shared" si="1"/>
        <v>0</v>
      </c>
      <c r="AS19" s="161">
        <v>350</v>
      </c>
      <c r="AT19" s="169" t="s">
        <v>68</v>
      </c>
      <c r="AU19" s="169" t="s">
        <v>69</v>
      </c>
      <c r="AV19" s="169">
        <v>3000</v>
      </c>
      <c r="AW19" s="169">
        <v>45</v>
      </c>
      <c r="AX19" s="169">
        <v>6</v>
      </c>
      <c r="AY19" s="170" t="s">
        <v>75</v>
      </c>
      <c r="AZ19" s="169">
        <v>550</v>
      </c>
      <c r="BA19" s="169">
        <v>150</v>
      </c>
      <c r="BB19" s="169" t="s">
        <v>76</v>
      </c>
      <c r="BC19" s="68"/>
      <c r="BD19" s="59" t="str">
        <f t="shared" si="2"/>
        <v>Digital MFD - 41 to 54 CPM (Mono)imageRUNNER 1643iF+</v>
      </c>
      <c r="BE19" s="36"/>
      <c r="BF19" s="36"/>
    </row>
    <row r="20" spans="1:58" s="7" customFormat="1" ht="26.4">
      <c r="A20" s="51" t="s">
        <v>146</v>
      </c>
      <c r="B20" s="35">
        <v>20</v>
      </c>
      <c r="C20" s="42" t="s">
        <v>150</v>
      </c>
      <c r="D20" s="35" t="s">
        <v>118</v>
      </c>
      <c r="E20" s="151">
        <v>16000</v>
      </c>
      <c r="F20" s="36" t="s">
        <v>79</v>
      </c>
      <c r="G20" s="36" t="s">
        <v>69</v>
      </c>
      <c r="H20" s="37" t="s">
        <v>70</v>
      </c>
      <c r="I20" s="38" t="s">
        <v>151</v>
      </c>
      <c r="J20" s="107" t="s">
        <v>152</v>
      </c>
      <c r="K20" s="45">
        <v>5151.37</v>
      </c>
      <c r="L20" s="156">
        <v>4759.8672000000006</v>
      </c>
      <c r="M20" s="56">
        <v>2491</v>
      </c>
      <c r="N20" s="18">
        <f>SUM(Table1[[#This Row],[New Device NC Discounted Purchase Price]:[Estimated Consumables Purchases During 3 Year Lifecycle]])</f>
        <v>12402.2372</v>
      </c>
      <c r="O20" s="152">
        <f>Table1[[#This Row],[36-Month Total Lease Payments4]]</f>
        <v>5489.2998720000005</v>
      </c>
      <c r="P20" s="152">
        <f>Table1[[#This Row],[Estimated 3 Year Maintenance Agreement Price5]]</f>
        <v>8213.76</v>
      </c>
      <c r="Q20" s="18">
        <f t="shared" si="0"/>
        <v>13703.059872000002</v>
      </c>
      <c r="R20" s="45">
        <v>22209.990000000005</v>
      </c>
      <c r="S20" s="50">
        <f t="shared" si="3"/>
        <v>0.76806067900075603</v>
      </c>
      <c r="T20" s="111">
        <v>5151.37</v>
      </c>
      <c r="U20" s="50">
        <v>0.45</v>
      </c>
      <c r="V20" s="50">
        <v>0</v>
      </c>
      <c r="W20" s="57" t="s">
        <v>73</v>
      </c>
      <c r="X20" s="46" t="s">
        <v>153</v>
      </c>
      <c r="Y20" s="45">
        <v>8844.6864000000005</v>
      </c>
      <c r="Z20" s="50">
        <v>0.46183878266164413</v>
      </c>
      <c r="AA20" s="56">
        <v>4759.8672000000006</v>
      </c>
      <c r="AB20" s="153">
        <v>2.9600000000000001E-2</v>
      </c>
      <c r="AC20" s="56">
        <f>Table1[[#This Row],[New Device NC Discounted Purchase Price2]]*Table1[[#This Row],[36-Month Lease Rate Factor (excluding Software)]]*36</f>
        <v>5489.2998720000005</v>
      </c>
      <c r="AD20" s="47">
        <v>2.4500000000000001E-2</v>
      </c>
      <c r="AE20" s="56">
        <f>Table1[[#This Row],[New Device NC Discounted Purchase Price]]*Table1[[#This Row],[48-Month Lease Rate Factor (excluding Software)]]*48</f>
        <v>6058.0111200000001</v>
      </c>
      <c r="AF20" s="47">
        <v>2.0400000000000001E-2</v>
      </c>
      <c r="AG20" s="56">
        <f>Table1[[#This Row],[New Device NC Discounted Purchase Price2]]*Table1[[#This Row],[60-Month Lease Rate Factor (excluding Software)]]*60</f>
        <v>6305.2768800000003</v>
      </c>
      <c r="AH20" s="47">
        <v>3.2799999999999996E-2</v>
      </c>
      <c r="AI20" s="47">
        <v>2.5899999999999999E-2</v>
      </c>
      <c r="AJ20" s="47">
        <v>2.1600000000000001E-2</v>
      </c>
      <c r="AK20" s="37"/>
      <c r="AL20" s="45"/>
      <c r="AM20" s="50"/>
      <c r="AN20" s="56">
        <v>0</v>
      </c>
      <c r="AO20" s="35">
        <v>0</v>
      </c>
      <c r="AP20" s="52">
        <v>4.0000000000000001E-3</v>
      </c>
      <c r="AQ20" s="52">
        <v>3.1E-2</v>
      </c>
      <c r="AR20" s="130">
        <f t="shared" si="1"/>
        <v>8213.76</v>
      </c>
      <c r="AS20" s="45">
        <v>350</v>
      </c>
      <c r="AT20" s="36" t="s">
        <v>79</v>
      </c>
      <c r="AU20" s="36" t="s">
        <v>104</v>
      </c>
      <c r="AV20" s="36">
        <v>50000</v>
      </c>
      <c r="AW20" s="36">
        <v>50</v>
      </c>
      <c r="AX20" s="36">
        <v>4</v>
      </c>
      <c r="AY20" s="54" t="s">
        <v>75</v>
      </c>
      <c r="AZ20" s="36">
        <v>1200</v>
      </c>
      <c r="BA20" s="36">
        <v>3450</v>
      </c>
      <c r="BB20" s="36" t="s">
        <v>114</v>
      </c>
      <c r="BC20" s="26" t="s">
        <v>154</v>
      </c>
      <c r="BD20" s="59" t="str">
        <f t="shared" si="2"/>
        <v xml:space="preserve">Digital MFD - 41 to 54 CPM (Color)imageRUNNER ADVANCE DX C5750i </v>
      </c>
      <c r="BE20" s="36"/>
      <c r="BF20" s="36"/>
    </row>
    <row r="21" spans="1:58" s="7" customFormat="1" ht="39.6">
      <c r="A21" s="51" t="s">
        <v>146</v>
      </c>
      <c r="B21" s="35">
        <v>21</v>
      </c>
      <c r="C21" s="42" t="s">
        <v>155</v>
      </c>
      <c r="D21" s="35" t="s">
        <v>118</v>
      </c>
      <c r="E21" s="151">
        <v>16000</v>
      </c>
      <c r="F21" s="36" t="s">
        <v>68</v>
      </c>
      <c r="G21" s="36" t="s">
        <v>104</v>
      </c>
      <c r="H21" s="37" t="s">
        <v>70</v>
      </c>
      <c r="I21" s="37" t="s">
        <v>156</v>
      </c>
      <c r="J21" s="37" t="s">
        <v>157</v>
      </c>
      <c r="K21" s="45">
        <v>3069.11</v>
      </c>
      <c r="L21" s="156">
        <v>1320</v>
      </c>
      <c r="M21" s="56">
        <v>880.31999999999994</v>
      </c>
      <c r="N21" s="18">
        <f>SUM(Table1[[#This Row],[New Device NC Discounted Purchase Price]:[Estimated Consumables Purchases During 3 Year Lifecycle]])</f>
        <v>5269.43</v>
      </c>
      <c r="O21" s="152">
        <f>Table1[[#This Row],[36-Month Total Lease Payments4]]</f>
        <v>3270.443616</v>
      </c>
      <c r="P21" s="152">
        <f>Table1[[#This Row],[Estimated 3 Year Maintenance Agreement Price5]]</f>
        <v>2304</v>
      </c>
      <c r="Q21" s="18">
        <f t="shared" si="0"/>
        <v>5574.4436160000005</v>
      </c>
      <c r="R21" s="45">
        <v>15960</v>
      </c>
      <c r="S21" s="50">
        <f t="shared" si="3"/>
        <v>0.80769987468671678</v>
      </c>
      <c r="T21" s="111">
        <v>3069.11</v>
      </c>
      <c r="U21" s="50">
        <v>0.45</v>
      </c>
      <c r="V21" s="50">
        <v>0</v>
      </c>
      <c r="W21" s="57" t="s">
        <v>73</v>
      </c>
      <c r="X21" s="46" t="s">
        <v>158</v>
      </c>
      <c r="Y21" s="45">
        <v>4118.4000000000005</v>
      </c>
      <c r="Z21" s="50">
        <v>0.67948717948717952</v>
      </c>
      <c r="AA21" s="56">
        <v>1320</v>
      </c>
      <c r="AB21" s="153">
        <v>2.9600000000000001E-2</v>
      </c>
      <c r="AC21" s="56">
        <f>Table1[[#This Row],[New Device NC Discounted Purchase Price2]]*Table1[[#This Row],[36-Month Lease Rate Factor (excluding Software)]]*36</f>
        <v>3270.443616</v>
      </c>
      <c r="AD21" s="47">
        <v>2.4500000000000001E-2</v>
      </c>
      <c r="AE21" s="56">
        <f>Table1[[#This Row],[New Device NC Discounted Purchase Price]]*Table1[[#This Row],[48-Month Lease Rate Factor (excluding Software)]]*48</f>
        <v>3609.2733600000001</v>
      </c>
      <c r="AF21" s="47">
        <v>2.0400000000000001E-2</v>
      </c>
      <c r="AG21" s="56">
        <f>Table1[[#This Row],[New Device NC Discounted Purchase Price2]]*Table1[[#This Row],[60-Month Lease Rate Factor (excluding Software)]]*60</f>
        <v>3756.5906400000003</v>
      </c>
      <c r="AH21" s="47">
        <v>3.2799999999999996E-2</v>
      </c>
      <c r="AI21" s="47">
        <v>2.5899999999999999E-2</v>
      </c>
      <c r="AJ21" s="47">
        <v>2.1600000000000001E-2</v>
      </c>
      <c r="AK21" s="37"/>
      <c r="AL21" s="45"/>
      <c r="AM21" s="50"/>
      <c r="AN21" s="56">
        <v>0</v>
      </c>
      <c r="AO21" s="35">
        <v>0</v>
      </c>
      <c r="AP21" s="52">
        <v>4.0000000000000001E-3</v>
      </c>
      <c r="AQ21" s="154"/>
      <c r="AR21" s="130">
        <f t="shared" si="1"/>
        <v>2304</v>
      </c>
      <c r="AS21" s="45">
        <v>350</v>
      </c>
      <c r="AT21" s="36" t="s">
        <v>68</v>
      </c>
      <c r="AU21" s="36" t="s">
        <v>104</v>
      </c>
      <c r="AV21" s="36">
        <v>16000</v>
      </c>
      <c r="AW21" s="36">
        <v>45</v>
      </c>
      <c r="AX21" s="36">
        <v>5</v>
      </c>
      <c r="AY21" s="54" t="s">
        <v>75</v>
      </c>
      <c r="AZ21" s="36">
        <v>3650</v>
      </c>
      <c r="BA21" s="141" t="s">
        <v>95</v>
      </c>
      <c r="BB21" s="36" t="s">
        <v>108</v>
      </c>
      <c r="BC21" s="26" t="s">
        <v>109</v>
      </c>
      <c r="BD21" s="59" t="str">
        <f t="shared" si="2"/>
        <v>Digital MFD - 41 to 54 CPM (Mono)(Ledger)imageRUNNER ADVANCE DX 4945i</v>
      </c>
      <c r="BE21" s="36"/>
      <c r="BF21" s="36"/>
    </row>
    <row r="22" spans="1:58" s="7" customFormat="1" ht="26.4">
      <c r="A22" s="51" t="s">
        <v>146</v>
      </c>
      <c r="B22" s="35">
        <v>22</v>
      </c>
      <c r="C22" s="42" t="s">
        <v>159</v>
      </c>
      <c r="D22" s="35" t="s">
        <v>118</v>
      </c>
      <c r="E22" s="151">
        <v>16000</v>
      </c>
      <c r="F22" s="36" t="s">
        <v>79</v>
      </c>
      <c r="G22" s="36" t="s">
        <v>104</v>
      </c>
      <c r="H22" s="37" t="s">
        <v>70</v>
      </c>
      <c r="I22" s="38" t="s">
        <v>151</v>
      </c>
      <c r="J22" s="37" t="s">
        <v>160</v>
      </c>
      <c r="K22" s="45">
        <v>5151.37</v>
      </c>
      <c r="L22" s="156">
        <v>4759.8672000000006</v>
      </c>
      <c r="M22" s="56">
        <v>2491</v>
      </c>
      <c r="N22" s="18">
        <f>SUM(Table1[[#This Row],[New Device NC Discounted Purchase Price]:[Estimated Consumables Purchases During 3 Year Lifecycle]])</f>
        <v>12402.2372</v>
      </c>
      <c r="O22" s="152">
        <f>Table1[[#This Row],[36-Month Total Lease Payments4]]</f>
        <v>5489.2998720000005</v>
      </c>
      <c r="P22" s="152">
        <f>Table1[[#This Row],[Estimated 3 Year Maintenance Agreement Price5]]</f>
        <v>8213.76</v>
      </c>
      <c r="Q22" s="18">
        <f t="shared" si="0"/>
        <v>13703.059872000002</v>
      </c>
      <c r="R22" s="45">
        <v>22209.990000000005</v>
      </c>
      <c r="S22" s="50">
        <f t="shared" si="3"/>
        <v>0.76806067900075603</v>
      </c>
      <c r="T22" s="111">
        <v>5151.37</v>
      </c>
      <c r="U22" s="50">
        <v>0.45</v>
      </c>
      <c r="V22" s="50">
        <v>0</v>
      </c>
      <c r="W22" s="57" t="s">
        <v>73</v>
      </c>
      <c r="X22" s="46" t="s">
        <v>161</v>
      </c>
      <c r="Y22" s="45">
        <v>8844.6864000000005</v>
      </c>
      <c r="Z22" s="50">
        <v>0.46183878266164413</v>
      </c>
      <c r="AA22" s="56">
        <v>4759.8672000000006</v>
      </c>
      <c r="AB22" s="153">
        <v>2.9600000000000001E-2</v>
      </c>
      <c r="AC22" s="56">
        <f>Table1[[#This Row],[New Device NC Discounted Purchase Price2]]*Table1[[#This Row],[36-Month Lease Rate Factor (excluding Software)]]*36</f>
        <v>5489.2998720000005</v>
      </c>
      <c r="AD22" s="47">
        <v>2.4500000000000001E-2</v>
      </c>
      <c r="AE22" s="56">
        <f>Table1[[#This Row],[New Device NC Discounted Purchase Price]]*Table1[[#This Row],[48-Month Lease Rate Factor (excluding Software)]]*48</f>
        <v>6058.0111200000001</v>
      </c>
      <c r="AF22" s="47">
        <v>2.0400000000000001E-2</v>
      </c>
      <c r="AG22" s="56">
        <f>Table1[[#This Row],[New Device NC Discounted Purchase Price2]]*Table1[[#This Row],[60-Month Lease Rate Factor (excluding Software)]]*60</f>
        <v>6305.2768800000003</v>
      </c>
      <c r="AH22" s="47">
        <v>3.2799999999999996E-2</v>
      </c>
      <c r="AI22" s="47">
        <v>2.5899999999999999E-2</v>
      </c>
      <c r="AJ22" s="47">
        <v>2.1600000000000001E-2</v>
      </c>
      <c r="AK22" s="37"/>
      <c r="AL22" s="45"/>
      <c r="AM22" s="50"/>
      <c r="AN22" s="56">
        <v>0</v>
      </c>
      <c r="AO22" s="35">
        <v>0</v>
      </c>
      <c r="AP22" s="52">
        <v>4.0000000000000001E-3</v>
      </c>
      <c r="AQ22" s="52">
        <v>3.1E-2</v>
      </c>
      <c r="AR22" s="130">
        <f t="shared" si="1"/>
        <v>8213.76</v>
      </c>
      <c r="AS22" s="45">
        <v>350</v>
      </c>
      <c r="AT22" s="36" t="s">
        <v>79</v>
      </c>
      <c r="AU22" s="36" t="s">
        <v>104</v>
      </c>
      <c r="AV22" s="36">
        <v>50000</v>
      </c>
      <c r="AW22" s="36">
        <v>50</v>
      </c>
      <c r="AX22" s="36">
        <v>4</v>
      </c>
      <c r="AY22" s="54" t="s">
        <v>75</v>
      </c>
      <c r="AZ22" s="36">
        <v>1200</v>
      </c>
      <c r="BA22" s="36">
        <v>3450</v>
      </c>
      <c r="BB22" s="36" t="s">
        <v>114</v>
      </c>
      <c r="BC22" s="26" t="s">
        <v>154</v>
      </c>
      <c r="BD22" s="59" t="str">
        <f t="shared" si="2"/>
        <v xml:space="preserve">Digital MFD - 41 to 54 CPM (Color)(Ledger)imageRUNNER ADVANCE DX C5750i </v>
      </c>
      <c r="BE22" s="36"/>
      <c r="BF22" s="36"/>
    </row>
    <row r="23" spans="1:58" s="7" customFormat="1" ht="26.4">
      <c r="A23" s="51" t="s">
        <v>146</v>
      </c>
      <c r="B23" s="35">
        <v>23</v>
      </c>
      <c r="C23" s="42" t="s">
        <v>162</v>
      </c>
      <c r="D23" s="35" t="s">
        <v>118</v>
      </c>
      <c r="E23" s="151">
        <v>25000</v>
      </c>
      <c r="F23" s="36" t="s">
        <v>68</v>
      </c>
      <c r="G23" s="36" t="s">
        <v>69</v>
      </c>
      <c r="H23" s="37" t="s">
        <v>70</v>
      </c>
      <c r="I23" s="37" t="s">
        <v>163</v>
      </c>
      <c r="J23" s="37" t="s">
        <v>164</v>
      </c>
      <c r="K23" s="45">
        <v>5198.4799999999996</v>
      </c>
      <c r="L23" s="156">
        <v>2145</v>
      </c>
      <c r="M23" s="56">
        <v>1116</v>
      </c>
      <c r="N23" s="18">
        <f>SUM(Table1[[#This Row],[New Device NC Discounted Purchase Price]:[Estimated Consumables Purchases During 3 Year Lifecycle]])</f>
        <v>8459.48</v>
      </c>
      <c r="O23" s="152">
        <f>Table1[[#This Row],[36-Month Total Lease Payments4]]</f>
        <v>5539.5002879999993</v>
      </c>
      <c r="P23" s="152">
        <f>Table1[[#This Row],[Estimated 3 Year Maintenance Agreement Price5]]</f>
        <v>3510</v>
      </c>
      <c r="Q23" s="18">
        <f t="shared" si="0"/>
        <v>9049.5002879999993</v>
      </c>
      <c r="R23" s="45">
        <v>18938</v>
      </c>
      <c r="S23" s="50">
        <f t="shared" si="3"/>
        <v>0.72550005280388641</v>
      </c>
      <c r="T23" s="111">
        <v>5198.4799999999996</v>
      </c>
      <c r="U23" s="50">
        <v>0.45</v>
      </c>
      <c r="V23" s="50">
        <v>0</v>
      </c>
      <c r="W23" s="57" t="s">
        <v>73</v>
      </c>
      <c r="X23" s="46" t="s">
        <v>165</v>
      </c>
      <c r="Y23" s="45">
        <v>4702.5</v>
      </c>
      <c r="Z23" s="50">
        <v>0.54385964912280704</v>
      </c>
      <c r="AA23" s="56">
        <v>2145</v>
      </c>
      <c r="AB23" s="153">
        <v>2.9600000000000001E-2</v>
      </c>
      <c r="AC23" s="56">
        <f>Table1[[#This Row],[New Device NC Discounted Purchase Price2]]*Table1[[#This Row],[36-Month Lease Rate Factor (excluding Software)]]*36</f>
        <v>5539.5002879999993</v>
      </c>
      <c r="AD23" s="47">
        <v>2.4500000000000001E-2</v>
      </c>
      <c r="AE23" s="56">
        <f>Table1[[#This Row],[New Device NC Discounted Purchase Price]]*Table1[[#This Row],[48-Month Lease Rate Factor (excluding Software)]]*48</f>
        <v>6113.41248</v>
      </c>
      <c r="AF23" s="47">
        <v>2.0400000000000001E-2</v>
      </c>
      <c r="AG23" s="56">
        <f>Table1[[#This Row],[New Device NC Discounted Purchase Price2]]*Table1[[#This Row],[60-Month Lease Rate Factor (excluding Software)]]*60</f>
        <v>6362.9395199999999</v>
      </c>
      <c r="AH23" s="47">
        <v>3.2799999999999996E-2</v>
      </c>
      <c r="AI23" s="47">
        <v>2.5899999999999999E-2</v>
      </c>
      <c r="AJ23" s="47">
        <v>2.1600000000000001E-2</v>
      </c>
      <c r="AK23" s="37"/>
      <c r="AL23" s="45"/>
      <c r="AM23" s="50"/>
      <c r="AN23" s="56">
        <v>0</v>
      </c>
      <c r="AO23" s="35">
        <v>0</v>
      </c>
      <c r="AP23" s="52">
        <v>3.8999999999999998E-3</v>
      </c>
      <c r="AQ23" s="154"/>
      <c r="AR23" s="130">
        <f t="shared" si="1"/>
        <v>3510</v>
      </c>
      <c r="AS23" s="45">
        <v>350</v>
      </c>
      <c r="AT23" s="36" t="s">
        <v>68</v>
      </c>
      <c r="AU23" s="36" t="s">
        <v>104</v>
      </c>
      <c r="AV23" s="36">
        <v>25000</v>
      </c>
      <c r="AW23" s="36">
        <v>55</v>
      </c>
      <c r="AX23" s="36">
        <v>3</v>
      </c>
      <c r="AY23" s="54" t="s">
        <v>75</v>
      </c>
      <c r="AZ23" s="36">
        <v>1200</v>
      </c>
      <c r="BA23" s="36">
        <v>200</v>
      </c>
      <c r="BB23" s="36" t="s">
        <v>166</v>
      </c>
      <c r="BC23" s="26" t="s">
        <v>167</v>
      </c>
      <c r="BD23" s="59" t="str">
        <f t="shared" si="2"/>
        <v xml:space="preserve">Digital MFD - 55 to 69 CPM (Mono)imageRUNNER ADVANCE DX 6855i </v>
      </c>
      <c r="BE23" s="36"/>
      <c r="BF23" s="36"/>
    </row>
    <row r="24" spans="1:58" s="7" customFormat="1" ht="26.4">
      <c r="A24" s="51" t="s">
        <v>168</v>
      </c>
      <c r="B24" s="35">
        <v>24</v>
      </c>
      <c r="C24" s="42" t="s">
        <v>169</v>
      </c>
      <c r="D24" s="35" t="s">
        <v>118</v>
      </c>
      <c r="E24" s="151">
        <v>25000</v>
      </c>
      <c r="F24" s="36" t="s">
        <v>68</v>
      </c>
      <c r="G24" s="36" t="s">
        <v>104</v>
      </c>
      <c r="H24" s="37" t="s">
        <v>70</v>
      </c>
      <c r="I24" s="37" t="s">
        <v>163</v>
      </c>
      <c r="J24" s="37" t="s">
        <v>164</v>
      </c>
      <c r="K24" s="45">
        <v>5198.4799999999996</v>
      </c>
      <c r="L24" s="156">
        <v>2145</v>
      </c>
      <c r="M24" s="56">
        <v>1116</v>
      </c>
      <c r="N24" s="18">
        <f>SUM(Table1[[#This Row],[New Device NC Discounted Purchase Price]:[Estimated Consumables Purchases During 3 Year Lifecycle]])</f>
        <v>8459.48</v>
      </c>
      <c r="O24" s="152">
        <v>5539.5002879999993</v>
      </c>
      <c r="P24" s="152">
        <f>Table1[[#This Row],[Estimated 3 Year Maintenance Agreement Price5]]</f>
        <v>3870</v>
      </c>
      <c r="Q24" s="18">
        <f t="shared" si="0"/>
        <v>9409.5002879999993</v>
      </c>
      <c r="R24" s="45">
        <v>18938</v>
      </c>
      <c r="S24" s="50">
        <f t="shared" si="3"/>
        <v>0.72550005280388641</v>
      </c>
      <c r="T24" s="111">
        <v>5198.4799999999996</v>
      </c>
      <c r="U24" s="50">
        <v>0.45</v>
      </c>
      <c r="V24" s="50">
        <v>0</v>
      </c>
      <c r="W24" s="57" t="s">
        <v>73</v>
      </c>
      <c r="X24" s="46" t="s">
        <v>165</v>
      </c>
      <c r="Y24" s="45">
        <v>4702.5</v>
      </c>
      <c r="Z24" s="50">
        <v>0.54385964912280704</v>
      </c>
      <c r="AA24" s="56">
        <v>2145</v>
      </c>
      <c r="AB24" s="153">
        <v>2.9600000000000001E-2</v>
      </c>
      <c r="AC24" s="56">
        <f>Table1[[#This Row],[New Device NC Discounted Purchase Price2]]*Table1[[#This Row],[36-Month Lease Rate Factor (excluding Software)]]*36</f>
        <v>5539.5002879999993</v>
      </c>
      <c r="AD24" s="47">
        <v>2.4500000000000001E-2</v>
      </c>
      <c r="AE24" s="56">
        <f>Table1[[#This Row],[New Device NC Discounted Purchase Price]]*Table1[[#This Row],[48-Month Lease Rate Factor (excluding Software)]]*48</f>
        <v>6113.41248</v>
      </c>
      <c r="AF24" s="47">
        <v>2.0400000000000001E-2</v>
      </c>
      <c r="AG24" s="56">
        <f>Table1[[#This Row],[New Device NC Discounted Purchase Price2]]*Table1[[#This Row],[60-Month Lease Rate Factor (excluding Software)]]*60</f>
        <v>6362.9395199999999</v>
      </c>
      <c r="AH24" s="47">
        <v>3.2799999999999996E-2</v>
      </c>
      <c r="AI24" s="47">
        <v>2.5899999999999999E-2</v>
      </c>
      <c r="AJ24" s="47">
        <v>2.1600000000000001E-2</v>
      </c>
      <c r="AK24" s="37"/>
      <c r="AL24" s="45"/>
      <c r="AM24" s="50"/>
      <c r="AN24" s="56">
        <v>0</v>
      </c>
      <c r="AO24" s="35">
        <v>0</v>
      </c>
      <c r="AP24" s="52">
        <v>4.3E-3</v>
      </c>
      <c r="AQ24" s="154"/>
      <c r="AR24" s="130">
        <f t="shared" si="1"/>
        <v>3870</v>
      </c>
      <c r="AS24" s="45">
        <v>350</v>
      </c>
      <c r="AT24" s="36" t="s">
        <v>68</v>
      </c>
      <c r="AU24" s="36" t="s">
        <v>104</v>
      </c>
      <c r="AV24" s="36">
        <v>25000</v>
      </c>
      <c r="AW24" s="36">
        <v>55</v>
      </c>
      <c r="AX24" s="36">
        <v>3</v>
      </c>
      <c r="AY24" s="54" t="s">
        <v>75</v>
      </c>
      <c r="AZ24" s="36">
        <v>1200</v>
      </c>
      <c r="BA24" s="36">
        <v>200</v>
      </c>
      <c r="BB24" s="36" t="s">
        <v>166</v>
      </c>
      <c r="BC24" s="26" t="s">
        <v>167</v>
      </c>
      <c r="BD24" s="59" t="str">
        <f t="shared" si="2"/>
        <v xml:space="preserve">Digital MFD - 55 to 69 CPM (Mono)(Ledger)imageRUNNER ADVANCE DX 6855i </v>
      </c>
      <c r="BE24" s="36"/>
      <c r="BF24" s="36"/>
    </row>
    <row r="25" spans="1:58" s="7" customFormat="1" ht="39.6">
      <c r="A25" s="51" t="s">
        <v>168</v>
      </c>
      <c r="B25" s="35">
        <v>25</v>
      </c>
      <c r="C25" s="42" t="s">
        <v>170</v>
      </c>
      <c r="D25" s="35" t="s">
        <v>118</v>
      </c>
      <c r="E25" s="151">
        <v>25000</v>
      </c>
      <c r="F25" s="36" t="s">
        <v>79</v>
      </c>
      <c r="G25" s="36" t="s">
        <v>104</v>
      </c>
      <c r="H25" s="37" t="s">
        <v>70</v>
      </c>
      <c r="I25" s="293" t="s">
        <v>171</v>
      </c>
      <c r="J25" s="294" t="s">
        <v>172</v>
      </c>
      <c r="K25" s="45">
        <v>5505.163333333332</v>
      </c>
      <c r="L25" s="156">
        <v>10778.75543511373</v>
      </c>
      <c r="M25" s="56">
        <v>4278</v>
      </c>
      <c r="N25" s="18">
        <f>SUM(Table1[[#This Row],[New Device NC Discounted Purchase Price]:[Estimated Consumables Purchases During 3 Year Lifecycle]])</f>
        <v>20561.91876844706</v>
      </c>
      <c r="O25" s="152">
        <f>Table1[[#This Row],[36-Month Total Lease Payments4]]</f>
        <v>5866.3020479999986</v>
      </c>
      <c r="P25" s="152">
        <f>Table1[[#This Row],[Estimated 3 Year Maintenance Agreement Price5]]</f>
        <v>12834</v>
      </c>
      <c r="Q25" s="18">
        <f t="shared" si="0"/>
        <v>18700.302047999998</v>
      </c>
      <c r="R25" s="122">
        <v>32580</v>
      </c>
      <c r="S25" s="50">
        <f t="shared" si="3"/>
        <v>0.83102629425005126</v>
      </c>
      <c r="T25" s="111">
        <v>5505.163333333332</v>
      </c>
      <c r="U25" s="50">
        <v>0.45</v>
      </c>
      <c r="V25" s="50">
        <v>0</v>
      </c>
      <c r="W25" s="57" t="s">
        <v>73</v>
      </c>
      <c r="X25" s="46" t="s">
        <v>173</v>
      </c>
      <c r="Y25" s="45">
        <v>19693.142813261577</v>
      </c>
      <c r="Z25" s="50">
        <v>0.45266453722890798</v>
      </c>
      <c r="AA25" s="56">
        <v>10778.75543511373</v>
      </c>
      <c r="AB25" s="153">
        <v>2.9600000000000001E-2</v>
      </c>
      <c r="AC25" s="56">
        <f>Table1[[#This Row],[New Device NC Discounted Purchase Price2]]*Table1[[#This Row],[36-Month Lease Rate Factor (excluding Software)]]*36</f>
        <v>5866.3020479999986</v>
      </c>
      <c r="AD25" s="47">
        <v>2.4500000000000001E-2</v>
      </c>
      <c r="AE25" s="56">
        <f>Table1[[#This Row],[New Device NC Discounted Purchase Price]]*Table1[[#This Row],[48-Month Lease Rate Factor (excluding Software)]]*48</f>
        <v>6474.0720799999981</v>
      </c>
      <c r="AF25" s="47">
        <v>2.0400000000000001E-2</v>
      </c>
      <c r="AG25" s="56">
        <f>Table1[[#This Row],[New Device NC Discounted Purchase Price2]]*Table1[[#This Row],[60-Month Lease Rate Factor (excluding Software)]]*60</f>
        <v>6738.319919999999</v>
      </c>
      <c r="AH25" s="47">
        <v>3.2799999999999996E-2</v>
      </c>
      <c r="AI25" s="47">
        <v>2.5899999999999999E-2</v>
      </c>
      <c r="AJ25" s="47">
        <v>2.1600000000000001E-2</v>
      </c>
      <c r="AK25" s="37"/>
      <c r="AL25" s="45"/>
      <c r="AM25" s="50"/>
      <c r="AN25" s="56">
        <v>0</v>
      </c>
      <c r="AO25" s="35">
        <v>0</v>
      </c>
      <c r="AP25" s="52">
        <v>4.0000000000000001E-3</v>
      </c>
      <c r="AQ25" s="52">
        <v>3.1E-2</v>
      </c>
      <c r="AR25" s="130">
        <f t="shared" si="1"/>
        <v>12834</v>
      </c>
      <c r="AS25" s="45">
        <v>350</v>
      </c>
      <c r="AT25" s="36" t="s">
        <v>79</v>
      </c>
      <c r="AU25" s="36" t="s">
        <v>104</v>
      </c>
      <c r="AV25" s="36">
        <v>60000</v>
      </c>
      <c r="AW25" s="36">
        <v>60</v>
      </c>
      <c r="AX25" s="36">
        <v>3</v>
      </c>
      <c r="AY25" s="54" t="s">
        <v>75</v>
      </c>
      <c r="AZ25" s="36">
        <v>1200</v>
      </c>
      <c r="BA25" s="36">
        <v>250</v>
      </c>
      <c r="BB25" s="36" t="s">
        <v>174</v>
      </c>
      <c r="BC25" s="26" t="s">
        <v>175</v>
      </c>
      <c r="BD25" s="59" t="str">
        <f t="shared" si="2"/>
        <v>Digital MFD - 55 to 69 CPM (Color)(Ledger)imageFORCE C5100 + imageFORCE C5160 Speed License</v>
      </c>
      <c r="BE25" s="36"/>
      <c r="BF25" s="36"/>
    </row>
    <row r="26" spans="1:58" s="7" customFormat="1" ht="39.6">
      <c r="A26" s="51" t="s">
        <v>168</v>
      </c>
      <c r="B26" s="35">
        <v>26</v>
      </c>
      <c r="C26" s="42" t="s">
        <v>176</v>
      </c>
      <c r="D26" s="35" t="s">
        <v>118</v>
      </c>
      <c r="E26" s="151">
        <v>50000</v>
      </c>
      <c r="F26" s="36" t="s">
        <v>68</v>
      </c>
      <c r="G26" s="36" t="s">
        <v>69</v>
      </c>
      <c r="H26" s="37" t="s">
        <v>70</v>
      </c>
      <c r="I26" s="37" t="s">
        <v>177</v>
      </c>
      <c r="J26" s="37" t="s">
        <v>178</v>
      </c>
      <c r="K26" s="45">
        <v>6030.75</v>
      </c>
      <c r="L26" s="156">
        <v>3960.0000000000009</v>
      </c>
      <c r="M26" s="56">
        <v>2480</v>
      </c>
      <c r="N26" s="18">
        <f>SUM(Table1[[#This Row],[New Device NC Discounted Purchase Price]:[Estimated Consumables Purchases During 3 Year Lifecycle]])</f>
        <v>12470.75</v>
      </c>
      <c r="O26" s="152">
        <f>Table1[[#This Row],[36-Month Total Lease Payments4]]</f>
        <v>6426.3671999999997</v>
      </c>
      <c r="P26" s="152">
        <f>Table1[[#This Row],[Estimated 3 Year Maintenance Agreement Price5]]</f>
        <v>6660</v>
      </c>
      <c r="Q26" s="18">
        <f t="shared" si="0"/>
        <v>13086.367200000001</v>
      </c>
      <c r="R26" s="295">
        <v>35475</v>
      </c>
      <c r="S26" s="50">
        <f t="shared" si="3"/>
        <v>0.83</v>
      </c>
      <c r="T26" s="111">
        <v>6030.75</v>
      </c>
      <c r="U26" s="50">
        <v>0.45</v>
      </c>
      <c r="V26" s="50">
        <v>0</v>
      </c>
      <c r="W26" s="57" t="s">
        <v>73</v>
      </c>
      <c r="X26" s="46" t="s">
        <v>179</v>
      </c>
      <c r="Y26" s="45">
        <v>7095</v>
      </c>
      <c r="Z26" s="50">
        <v>0.44186046511627902</v>
      </c>
      <c r="AA26" s="56">
        <v>3960.0000000000009</v>
      </c>
      <c r="AB26" s="153">
        <v>2.9600000000000001E-2</v>
      </c>
      <c r="AC26" s="56">
        <f>Table1[[#This Row],[New Device NC Discounted Purchase Price2]]*Table1[[#This Row],[36-Month Lease Rate Factor (excluding Software)]]*36</f>
        <v>6426.3671999999997</v>
      </c>
      <c r="AD26" s="47">
        <v>2.4500000000000001E-2</v>
      </c>
      <c r="AE26" s="56">
        <f>Table1[[#This Row],[New Device NC Discounted Purchase Price]]*Table1[[#This Row],[48-Month Lease Rate Factor (excluding Software)]]*48</f>
        <v>7092.1620000000003</v>
      </c>
      <c r="AF26" s="47">
        <v>2.0400000000000001E-2</v>
      </c>
      <c r="AG26" s="56">
        <f>Table1[[#This Row],[New Device NC Discounted Purchase Price2]]*Table1[[#This Row],[60-Month Lease Rate Factor (excluding Software)]]*60</f>
        <v>7381.6380000000008</v>
      </c>
      <c r="AH26" s="47">
        <v>3.2799999999999996E-2</v>
      </c>
      <c r="AI26" s="47">
        <v>2.5899999999999999E-2</v>
      </c>
      <c r="AJ26" s="47">
        <v>2.1600000000000001E-2</v>
      </c>
      <c r="AK26" s="37"/>
      <c r="AL26" s="45"/>
      <c r="AM26" s="50"/>
      <c r="AN26" s="56">
        <v>0</v>
      </c>
      <c r="AO26" s="35">
        <v>0</v>
      </c>
      <c r="AP26" s="52">
        <v>3.7000000000000002E-3</v>
      </c>
      <c r="AQ26" s="154"/>
      <c r="AR26" s="130">
        <f t="shared" si="1"/>
        <v>6660</v>
      </c>
      <c r="AS26" s="45">
        <v>350</v>
      </c>
      <c r="AT26" s="36" t="s">
        <v>68</v>
      </c>
      <c r="AU26" s="36" t="s">
        <v>104</v>
      </c>
      <c r="AV26" s="36">
        <v>50000</v>
      </c>
      <c r="AW26" s="36">
        <v>80</v>
      </c>
      <c r="AX26" s="36">
        <v>3</v>
      </c>
      <c r="AY26" s="54" t="s">
        <v>75</v>
      </c>
      <c r="AZ26" s="36">
        <v>8020</v>
      </c>
      <c r="BA26" s="65" t="s">
        <v>95</v>
      </c>
      <c r="BB26" s="36" t="s">
        <v>144</v>
      </c>
      <c r="BC26" s="26" t="s">
        <v>180</v>
      </c>
      <c r="BD26" s="59" t="str">
        <f t="shared" si="2"/>
        <v xml:space="preserve">Digital MFD - 70 to 90 CPM (Mono)imageRUNNER ADVANCE DX 6980i </v>
      </c>
      <c r="BE26" s="36"/>
      <c r="BF26" s="36"/>
    </row>
    <row r="27" spans="1:58" s="7" customFormat="1" ht="26.4">
      <c r="A27" s="51" t="s">
        <v>168</v>
      </c>
      <c r="B27" s="35">
        <v>27</v>
      </c>
      <c r="C27" s="42" t="s">
        <v>181</v>
      </c>
      <c r="D27" s="35" t="s">
        <v>118</v>
      </c>
      <c r="E27" s="151">
        <v>50000</v>
      </c>
      <c r="F27" s="36" t="s">
        <v>68</v>
      </c>
      <c r="G27" s="36" t="s">
        <v>104</v>
      </c>
      <c r="H27" s="37" t="s">
        <v>70</v>
      </c>
      <c r="I27" s="37" t="s">
        <v>182</v>
      </c>
      <c r="J27" s="37" t="s">
        <v>183</v>
      </c>
      <c r="K27" s="45">
        <v>6811.1007999999993</v>
      </c>
      <c r="L27" s="135">
        <v>3960.0000000000009</v>
      </c>
      <c r="M27" s="56">
        <v>2367.7056000000002</v>
      </c>
      <c r="N27" s="18">
        <f>SUM(Table1[[#This Row],[New Device NC Discounted Purchase Price]:[Estimated Consumables Purchases During 3 Year Lifecycle]])</f>
        <v>13138.806400000001</v>
      </c>
      <c r="O27" s="152">
        <f>Table1[[#This Row],[36-Month Total Lease Payments4]]</f>
        <v>7257.9090124799995</v>
      </c>
      <c r="P27" s="152">
        <f>Table1[[#This Row],[Estimated 3 Year Maintenance Agreement Price5]]</f>
        <v>6660</v>
      </c>
      <c r="Q27" s="18">
        <f t="shared" si="0"/>
        <v>13917.909012479999</v>
      </c>
      <c r="R27" s="45">
        <v>31169.34</v>
      </c>
      <c r="S27" s="50">
        <f t="shared" si="3"/>
        <v>0.78148074999342299</v>
      </c>
      <c r="T27" s="111">
        <v>6811.1007999999993</v>
      </c>
      <c r="U27" s="50">
        <v>0.45</v>
      </c>
      <c r="V27" s="50">
        <v>0</v>
      </c>
      <c r="W27" s="57" t="s">
        <v>73</v>
      </c>
      <c r="X27" s="46" t="s">
        <v>184</v>
      </c>
      <c r="Y27" s="45">
        <v>7095</v>
      </c>
      <c r="Z27" s="50">
        <v>0.44186046511627902</v>
      </c>
      <c r="AA27" s="56">
        <v>3960.0000000000009</v>
      </c>
      <c r="AB27" s="153">
        <v>2.9600000000000001E-2</v>
      </c>
      <c r="AC27" s="56">
        <f>Table1[[#This Row],[New Device NC Discounted Purchase Price2]]*Table1[[#This Row],[36-Month Lease Rate Factor (excluding Software)]]*36</f>
        <v>7257.9090124799995</v>
      </c>
      <c r="AD27" s="47">
        <v>2.4500000000000001E-2</v>
      </c>
      <c r="AE27" s="56">
        <f>Table1[[#This Row],[New Device NC Discounted Purchase Price]]*Table1[[#This Row],[48-Month Lease Rate Factor (excluding Software)]]*48</f>
        <v>8009.8545408</v>
      </c>
      <c r="AF27" s="47">
        <v>2.0400000000000001E-2</v>
      </c>
      <c r="AG27" s="56">
        <f>Table1[[#This Row],[New Device NC Discounted Purchase Price2]]*Table1[[#This Row],[60-Month Lease Rate Factor (excluding Software)]]*60</f>
        <v>8336.7873791999991</v>
      </c>
      <c r="AH27" s="47">
        <v>3.2799999999999996E-2</v>
      </c>
      <c r="AI27" s="47">
        <v>2.5899999999999999E-2</v>
      </c>
      <c r="AJ27" s="47">
        <v>2.1600000000000001E-2</v>
      </c>
      <c r="AK27" s="37"/>
      <c r="AL27" s="45"/>
      <c r="AM27" s="50"/>
      <c r="AN27" s="56">
        <v>0</v>
      </c>
      <c r="AO27" s="35">
        <v>0</v>
      </c>
      <c r="AP27" s="52">
        <v>3.7000000000000002E-3</v>
      </c>
      <c r="AQ27" s="154"/>
      <c r="AR27" s="130">
        <f t="shared" si="1"/>
        <v>6660</v>
      </c>
      <c r="AS27" s="45">
        <v>350</v>
      </c>
      <c r="AT27" s="36" t="s">
        <v>68</v>
      </c>
      <c r="AU27" s="36" t="s">
        <v>104</v>
      </c>
      <c r="AV27" s="36">
        <v>150000</v>
      </c>
      <c r="AW27" s="36">
        <v>80</v>
      </c>
      <c r="AX27" s="36">
        <v>3</v>
      </c>
      <c r="AY27" s="54" t="s">
        <v>75</v>
      </c>
      <c r="AZ27" s="36">
        <v>4360</v>
      </c>
      <c r="BA27" s="36">
        <v>3500</v>
      </c>
      <c r="BB27" s="36" t="s">
        <v>114</v>
      </c>
      <c r="BC27" s="26" t="s">
        <v>185</v>
      </c>
      <c r="BD27" s="59" t="str">
        <f t="shared" si="2"/>
        <v xml:space="preserve">Digital MFD - 70 to 90 CPM (Mono)(Ledger)imageRUNNER ADVANCE DX 6780i </v>
      </c>
      <c r="BE27" s="36"/>
      <c r="BF27" s="36"/>
    </row>
    <row r="28" spans="1:58" s="7" customFormat="1" ht="39.6">
      <c r="A28" s="51" t="s">
        <v>168</v>
      </c>
      <c r="B28" s="171">
        <v>28</v>
      </c>
      <c r="C28" s="172" t="s">
        <v>186</v>
      </c>
      <c r="D28" s="35" t="s">
        <v>118</v>
      </c>
      <c r="E28" s="151">
        <v>50000</v>
      </c>
      <c r="F28" s="36" t="s">
        <v>79</v>
      </c>
      <c r="G28" s="36" t="s">
        <v>104</v>
      </c>
      <c r="H28" s="37" t="s">
        <v>70</v>
      </c>
      <c r="I28" s="293" t="s">
        <v>187</v>
      </c>
      <c r="J28" s="294" t="s">
        <v>188</v>
      </c>
      <c r="K28" s="45">
        <v>5688.87</v>
      </c>
      <c r="L28" s="135">
        <v>20919.97401507782</v>
      </c>
      <c r="M28" s="56">
        <v>6576.84</v>
      </c>
      <c r="N28" s="18">
        <f>SUM(Table1[[#This Row],[New Device NC Discounted Purchase Price]:[Estimated Consumables Purchases During 3 Year Lifecycle]])</f>
        <v>33185.684015077815</v>
      </c>
      <c r="O28" s="152">
        <f>Table1[[#This Row],[36-Month Total Lease Payments4]]</f>
        <v>6062.0598720000007</v>
      </c>
      <c r="P28" s="152">
        <f>Table1[[#This Row],[Estimated 3 Year Maintenance Agreement Price5]]</f>
        <v>26784</v>
      </c>
      <c r="Q28" s="18">
        <f t="shared" si="0"/>
        <v>32846.059871999998</v>
      </c>
      <c r="R28" s="45">
        <v>39670</v>
      </c>
      <c r="S28" s="50">
        <f t="shared" si="3"/>
        <v>0.85659516007058223</v>
      </c>
      <c r="T28" s="111">
        <v>5688.87</v>
      </c>
      <c r="U28" s="50">
        <v>0.45</v>
      </c>
      <c r="V28" s="50">
        <v>0</v>
      </c>
      <c r="W28" s="57" t="s">
        <v>73</v>
      </c>
      <c r="X28" s="37" t="s">
        <v>189</v>
      </c>
      <c r="Y28" s="45">
        <v>33869.35578793774</v>
      </c>
      <c r="Z28" s="50">
        <v>0.3823332765446848</v>
      </c>
      <c r="AA28" s="56">
        <v>20919.97401507782</v>
      </c>
      <c r="AB28" s="153">
        <v>2.9600000000000001E-2</v>
      </c>
      <c r="AC28" s="56">
        <f>Table1[[#This Row],[New Device NC Discounted Purchase Price2]]*Table1[[#This Row],[36-Month Lease Rate Factor (excluding Software)]]*36</f>
        <v>6062.0598720000007</v>
      </c>
      <c r="AD28" s="47">
        <v>2.4500000000000001E-2</v>
      </c>
      <c r="AE28" s="56">
        <f>Table1[[#This Row],[New Device NC Discounted Purchase Price]]*Table1[[#This Row],[48-Month Lease Rate Factor (excluding Software)]]*48</f>
        <v>6690.1111200000005</v>
      </c>
      <c r="AF28" s="47">
        <v>2.0400000000000001E-2</v>
      </c>
      <c r="AG28" s="56">
        <f>Table1[[#This Row],[New Device NC Discounted Purchase Price2]]*Table1[[#This Row],[60-Month Lease Rate Factor (excluding Software)]]*60</f>
        <v>6963.17688</v>
      </c>
      <c r="AH28" s="47">
        <v>3.2799999999999996E-2</v>
      </c>
      <c r="AI28" s="47">
        <v>2.5899999999999999E-2</v>
      </c>
      <c r="AJ28" s="47">
        <v>2.1600000000000001E-2</v>
      </c>
      <c r="AK28" s="37"/>
      <c r="AL28" s="45"/>
      <c r="AM28" s="50"/>
      <c r="AN28" s="56">
        <v>0</v>
      </c>
      <c r="AO28" s="35">
        <v>0</v>
      </c>
      <c r="AP28" s="52">
        <v>5.0000000000000001E-3</v>
      </c>
      <c r="AQ28" s="52">
        <v>3.1E-2</v>
      </c>
      <c r="AR28" s="130">
        <f t="shared" si="1"/>
        <v>26784</v>
      </c>
      <c r="AS28" s="45">
        <v>350</v>
      </c>
      <c r="AT28" s="36" t="s">
        <v>79</v>
      </c>
      <c r="AU28" s="36" t="s">
        <v>104</v>
      </c>
      <c r="AV28" s="36">
        <v>50000</v>
      </c>
      <c r="AW28" s="36">
        <v>70</v>
      </c>
      <c r="AX28" s="36">
        <v>4</v>
      </c>
      <c r="AY28" s="54" t="s">
        <v>75</v>
      </c>
      <c r="AZ28" s="36">
        <v>1200</v>
      </c>
      <c r="BA28" s="65" t="s">
        <v>95</v>
      </c>
      <c r="BB28" s="36" t="s">
        <v>174</v>
      </c>
      <c r="BC28" s="26" t="s">
        <v>190</v>
      </c>
      <c r="BD28" s="59" t="str">
        <f t="shared" si="2"/>
        <v>Digital MFD - 70 to 90 CPM (Color)(Ledger)imageFORCE C5100 +
imageFORCE C5170 Speed License</v>
      </c>
      <c r="BE28" s="36"/>
      <c r="BF28" s="36"/>
    </row>
    <row r="29" spans="1:58" s="7" customFormat="1" ht="39.6">
      <c r="A29" s="173" t="s">
        <v>191</v>
      </c>
      <c r="B29" s="35">
        <v>29</v>
      </c>
      <c r="C29" s="61" t="s">
        <v>192</v>
      </c>
      <c r="D29" s="62" t="s">
        <v>193</v>
      </c>
      <c r="E29" s="174"/>
      <c r="F29" s="36" t="s">
        <v>79</v>
      </c>
      <c r="G29" s="36" t="s">
        <v>104</v>
      </c>
      <c r="H29" s="37" t="s">
        <v>70</v>
      </c>
      <c r="I29" s="293" t="s">
        <v>194</v>
      </c>
      <c r="J29" s="294" t="s">
        <v>195</v>
      </c>
      <c r="K29" s="45">
        <v>18900</v>
      </c>
      <c r="L29" s="63">
        <v>105600</v>
      </c>
      <c r="M29" s="159"/>
      <c r="N29" s="41">
        <f>SUM(Table1[[#This Row],[New Device NC Discounted Purchase Price]:[Estimated Consumables Purchases During 3 Year Lifecycle]])</f>
        <v>124500</v>
      </c>
      <c r="O29" s="152">
        <f>Table1[[#This Row],[36-Month Total Lease Payments4]]</f>
        <v>21482.495999999999</v>
      </c>
      <c r="P29" s="160">
        <f>Table1[[#This Row],[Estimated 3 Year Maintenance Agreement Price5]]</f>
        <v>0</v>
      </c>
      <c r="Q29" s="41">
        <f t="shared" si="0"/>
        <v>21482.495999999999</v>
      </c>
      <c r="R29" s="45">
        <v>68112</v>
      </c>
      <c r="S29" s="50">
        <v>0.70401691331923888</v>
      </c>
      <c r="T29" s="63">
        <f>IFERROR(R29*(1-S29),"")</f>
        <v>20160</v>
      </c>
      <c r="U29" s="50" t="s">
        <v>196</v>
      </c>
      <c r="V29" s="50" t="s">
        <v>197</v>
      </c>
      <c r="W29" s="57" t="s">
        <v>73</v>
      </c>
      <c r="X29" s="37" t="s">
        <v>198</v>
      </c>
      <c r="Y29" s="45">
        <v>117333.333</v>
      </c>
      <c r="Z29" s="50">
        <v>0.1</v>
      </c>
      <c r="AA29" s="63">
        <f>IFERROR(Y29*(1-Z29),"")</f>
        <v>105599.9997</v>
      </c>
      <c r="AB29" s="153">
        <v>2.9600000000000001E-2</v>
      </c>
      <c r="AC29" s="56">
        <f>Table1[[#This Row],[New Device NC Discounted Purchase Price2]]*Table1[[#This Row],[36-Month Lease Rate Factor (excluding Software)]]*36</f>
        <v>21482.495999999999</v>
      </c>
      <c r="AD29" s="47">
        <v>2.4500000000000001E-2</v>
      </c>
      <c r="AE29" s="56">
        <f>Table1[[#This Row],[New Device NC Discounted Purchase Price]]*Table1[[#This Row],[48-Month Lease Rate Factor (excluding Software)]]*48</f>
        <v>22226.400000000001</v>
      </c>
      <c r="AF29" s="47">
        <v>2.0400000000000001E-2</v>
      </c>
      <c r="AG29" s="56">
        <f>Table1[[#This Row],[New Device NC Discounted Purchase Price2]]*Table1[[#This Row],[60-Month Lease Rate Factor (excluding Software)]]*60</f>
        <v>24675.84</v>
      </c>
      <c r="AH29" s="47">
        <v>3.2799999999999996E-2</v>
      </c>
      <c r="AI29" s="47">
        <v>2.5899999999999999E-2</v>
      </c>
      <c r="AJ29" s="47">
        <v>2.1600000000000001E-2</v>
      </c>
      <c r="AK29" s="37"/>
      <c r="AL29" s="45"/>
      <c r="AM29" s="50"/>
      <c r="AN29" s="56"/>
      <c r="AO29" s="35">
        <v>0</v>
      </c>
      <c r="AP29" s="52">
        <v>1.0999999999999999E-2</v>
      </c>
      <c r="AQ29" s="52">
        <v>4.7300000000000002E-2</v>
      </c>
      <c r="AR29" s="168">
        <f t="shared" si="1"/>
        <v>0</v>
      </c>
      <c r="AS29" s="45">
        <v>350</v>
      </c>
      <c r="AT29" s="36" t="s">
        <v>79</v>
      </c>
      <c r="AU29" s="36" t="s">
        <v>104</v>
      </c>
      <c r="AV29" s="36">
        <v>220000</v>
      </c>
      <c r="AW29" s="36">
        <v>81</v>
      </c>
      <c r="AX29" s="36">
        <v>10</v>
      </c>
      <c r="AY29" s="54" t="s">
        <v>75</v>
      </c>
      <c r="AZ29" s="65">
        <v>10400</v>
      </c>
      <c r="BA29" s="65" t="s">
        <v>199</v>
      </c>
      <c r="BB29" s="36" t="s">
        <v>144</v>
      </c>
      <c r="BC29" s="66" t="s">
        <v>200</v>
      </c>
      <c r="BD29" s="59" t="str">
        <f t="shared" si="2"/>
        <v>Digital Production Printer/Copier - 70 to 90 CPM (Color)(Ledger)imagePRESS V900 Series Main Engine Set &amp; imagePRESS V800 Speed License</v>
      </c>
      <c r="BE29" s="36"/>
      <c r="BF29" s="36"/>
    </row>
    <row r="30" spans="1:58" s="7" customFormat="1" ht="52.8">
      <c r="A30" s="173" t="s">
        <v>191</v>
      </c>
      <c r="B30" s="35">
        <v>30</v>
      </c>
      <c r="C30" s="61" t="s">
        <v>201</v>
      </c>
      <c r="D30" s="62" t="s">
        <v>193</v>
      </c>
      <c r="E30" s="174"/>
      <c r="F30" s="36" t="s">
        <v>68</v>
      </c>
      <c r="G30" s="36" t="s">
        <v>104</v>
      </c>
      <c r="H30" s="37" t="s">
        <v>70</v>
      </c>
      <c r="I30" s="293" t="s">
        <v>202</v>
      </c>
      <c r="J30" s="294" t="s">
        <v>203</v>
      </c>
      <c r="K30" s="45">
        <v>25250</v>
      </c>
      <c r="L30" s="135">
        <v>151470</v>
      </c>
      <c r="M30" s="159"/>
      <c r="N30" s="41">
        <f>SUM(Table1[[#This Row],[New Device NC Discounted Purchase Price]:[Estimated Consumables Purchases During 3 Year Lifecycle]])</f>
        <v>176720</v>
      </c>
      <c r="O30" s="152">
        <f>Table1[[#This Row],[36-Month Total Lease Payments4]]</f>
        <v>26906.399999999998</v>
      </c>
      <c r="P30" s="160">
        <f>Table1[[#This Row],[Estimated 3 Year Maintenance Agreement Price5]]</f>
        <v>0</v>
      </c>
      <c r="Q30" s="41">
        <f t="shared" si="0"/>
        <v>26906.399999999998</v>
      </c>
      <c r="R30" s="45">
        <v>64660</v>
      </c>
      <c r="S30" s="50">
        <f t="shared" si="3"/>
        <v>0.60949582431178473</v>
      </c>
      <c r="T30" s="175">
        <v>25250</v>
      </c>
      <c r="U30" s="50" t="s">
        <v>196</v>
      </c>
      <c r="V30" s="50" t="s">
        <v>197</v>
      </c>
      <c r="W30" s="57" t="s">
        <v>73</v>
      </c>
      <c r="X30" s="37" t="s">
        <v>204</v>
      </c>
      <c r="Y30" s="45">
        <v>168300</v>
      </c>
      <c r="Z30" s="50">
        <v>0.1</v>
      </c>
      <c r="AA30" s="56">
        <v>151470</v>
      </c>
      <c r="AB30" s="153">
        <v>2.9600000000000001E-2</v>
      </c>
      <c r="AC30" s="56">
        <f>Table1[[#This Row],[New Device NC Discounted Purchase Price2]]*Table1[[#This Row],[36-Month Lease Rate Factor (excluding Software)]]*36</f>
        <v>26906.399999999998</v>
      </c>
      <c r="AD30" s="47">
        <v>2.4500000000000001E-2</v>
      </c>
      <c r="AE30" s="56">
        <f>Table1[[#This Row],[New Device NC Discounted Purchase Price]]*Table1[[#This Row],[48-Month Lease Rate Factor (excluding Software)]]*48</f>
        <v>29694</v>
      </c>
      <c r="AF30" s="47">
        <v>2.0400000000000001E-2</v>
      </c>
      <c r="AG30" s="56">
        <f>Table1[[#This Row],[New Device NC Discounted Purchase Price2]]*Table1[[#This Row],[60-Month Lease Rate Factor (excluding Software)]]*60</f>
        <v>30906</v>
      </c>
      <c r="AH30" s="47">
        <v>3.2799999999999996E-2</v>
      </c>
      <c r="AI30" s="47">
        <v>2.5899999999999999E-2</v>
      </c>
      <c r="AJ30" s="47">
        <v>2.1600000000000001E-2</v>
      </c>
      <c r="AK30" s="37"/>
      <c r="AL30" s="45"/>
      <c r="AM30" s="50"/>
      <c r="AN30" s="56"/>
      <c r="AO30" s="35">
        <v>0</v>
      </c>
      <c r="AP30" s="52">
        <v>4.7000000000000002E-3</v>
      </c>
      <c r="AQ30" s="52"/>
      <c r="AR30" s="168">
        <f t="shared" si="1"/>
        <v>0</v>
      </c>
      <c r="AS30" s="45">
        <v>350</v>
      </c>
      <c r="AT30" s="36" t="s">
        <v>68</v>
      </c>
      <c r="AU30" s="36" t="s">
        <v>104</v>
      </c>
      <c r="AV30" s="36">
        <v>800000</v>
      </c>
      <c r="AW30" s="36">
        <v>115</v>
      </c>
      <c r="AX30" s="36">
        <v>4</v>
      </c>
      <c r="AY30" s="54" t="s">
        <v>75</v>
      </c>
      <c r="AZ30" s="65">
        <v>4000</v>
      </c>
      <c r="BA30" s="65" t="s">
        <v>205</v>
      </c>
      <c r="BB30" s="36" t="s">
        <v>144</v>
      </c>
      <c r="BC30" s="66" t="s">
        <v>206</v>
      </c>
      <c r="BD30" s="59" t="str">
        <f t="shared" si="2"/>
        <v>Digital Production Printer/Copier - 91 to 119 CPM (Mono)(Ledger)varioPRINT140 Series QUARTZ Base Engine Model Set (MFP Model) &amp; varioPRINT 115 Base Speed License Set with POC</v>
      </c>
      <c r="BE30" s="36"/>
      <c r="BF30" s="36"/>
    </row>
    <row r="31" spans="1:58" s="7" customFormat="1" ht="39.6">
      <c r="A31" s="173" t="s">
        <v>191</v>
      </c>
      <c r="B31" s="35">
        <v>31</v>
      </c>
      <c r="C31" s="61" t="s">
        <v>207</v>
      </c>
      <c r="D31" s="62" t="s">
        <v>193</v>
      </c>
      <c r="E31" s="174"/>
      <c r="F31" s="36" t="s">
        <v>79</v>
      </c>
      <c r="G31" s="36" t="s">
        <v>104</v>
      </c>
      <c r="H31" s="37" t="s">
        <v>70</v>
      </c>
      <c r="I31" s="37" t="s">
        <v>208</v>
      </c>
      <c r="J31" s="37" t="s">
        <v>209</v>
      </c>
      <c r="K31" s="63">
        <v>92050</v>
      </c>
      <c r="L31" s="135">
        <v>379500</v>
      </c>
      <c r="M31" s="159"/>
      <c r="N31" s="41">
        <f>SUM(Table1[[#This Row],[New Device NC Discounted Purchase Price]:[Estimated Consumables Purchases During 3 Year Lifecycle]])</f>
        <v>471550</v>
      </c>
      <c r="O31" s="152">
        <f>Table1[[#This Row],[36-Month Total Lease Payments4]]</f>
        <v>98088.48000000001</v>
      </c>
      <c r="P31" s="160">
        <f>Table1[[#This Row],[Estimated 3 Year Maintenance Agreement Price5]]</f>
        <v>0</v>
      </c>
      <c r="Q31" s="41">
        <f t="shared" si="0"/>
        <v>98088.48000000001</v>
      </c>
      <c r="R31" s="45">
        <v>364250</v>
      </c>
      <c r="S31" s="50">
        <v>0.74728894989704875</v>
      </c>
      <c r="T31" s="175">
        <v>92050</v>
      </c>
      <c r="U31" s="50" t="s">
        <v>196</v>
      </c>
      <c r="V31" s="50" t="s">
        <v>197</v>
      </c>
      <c r="W31" s="57" t="s">
        <v>73</v>
      </c>
      <c r="X31" s="37" t="s">
        <v>210</v>
      </c>
      <c r="Y31" s="45">
        <v>421666.66600000003</v>
      </c>
      <c r="Z31" s="50">
        <v>0.1</v>
      </c>
      <c r="AA31" s="63">
        <f>IFERROR(Y31*(1-Z31),"")</f>
        <v>379499.99940000003</v>
      </c>
      <c r="AB31" s="153">
        <v>2.9600000000000001E-2</v>
      </c>
      <c r="AC31" s="56">
        <f>Table1[[#This Row],[New Device NC Discounted Purchase Price2]]*Table1[[#This Row],[36-Month Lease Rate Factor (excluding Software)]]*36</f>
        <v>98088.48000000001</v>
      </c>
      <c r="AD31" s="47">
        <v>2.4500000000000001E-2</v>
      </c>
      <c r="AE31" s="56">
        <f>Table1[[#This Row],[New Device NC Discounted Purchase Price]]*Table1[[#This Row],[48-Month Lease Rate Factor (excluding Software)]]*48</f>
        <v>108250.79999999999</v>
      </c>
      <c r="AF31" s="47">
        <v>2.0400000000000001E-2</v>
      </c>
      <c r="AG31" s="56">
        <f>Table1[[#This Row],[New Device NC Discounted Purchase Price2]]*Table1[[#This Row],[60-Month Lease Rate Factor (excluding Software)]]*60</f>
        <v>112669.20000000001</v>
      </c>
      <c r="AH31" s="47">
        <v>3.2799999999999996E-2</v>
      </c>
      <c r="AI31" s="47">
        <v>2.5899999999999999E-2</v>
      </c>
      <c r="AJ31" s="47">
        <v>2.1600000000000001E-2</v>
      </c>
      <c r="AK31" s="37"/>
      <c r="AL31" s="45"/>
      <c r="AM31" s="50"/>
      <c r="AN31" s="56"/>
      <c r="AO31" s="35">
        <v>0</v>
      </c>
      <c r="AP31" s="52">
        <v>1.09E-2</v>
      </c>
      <c r="AQ31" s="64">
        <v>4.5100000000000001E-2</v>
      </c>
      <c r="AR31" s="168">
        <f t="shared" si="1"/>
        <v>0</v>
      </c>
      <c r="AS31" s="45">
        <v>350</v>
      </c>
      <c r="AT31" s="36" t="s">
        <v>79</v>
      </c>
      <c r="AU31" s="36" t="s">
        <v>104</v>
      </c>
      <c r="AV31" s="36">
        <v>1200000</v>
      </c>
      <c r="AW31" s="36">
        <v>135</v>
      </c>
      <c r="AX31" s="36">
        <v>25</v>
      </c>
      <c r="AY31" s="54" t="s">
        <v>75</v>
      </c>
      <c r="AZ31" s="65">
        <v>10000</v>
      </c>
      <c r="BA31" s="65" t="s">
        <v>199</v>
      </c>
      <c r="BB31" s="36" t="s">
        <v>211</v>
      </c>
      <c r="BC31" s="66" t="s">
        <v>212</v>
      </c>
      <c r="BD31" s="59" t="str">
        <f t="shared" si="2"/>
        <v>Digital Production Printer/Copier - 91 to 119 CPM (Color)(Ledger)imagePRESS V1350 Digital Press</v>
      </c>
      <c r="BE31" s="36"/>
      <c r="BF31" s="36"/>
    </row>
    <row r="32" spans="1:58" s="7" customFormat="1" ht="52.8">
      <c r="A32" s="173" t="s">
        <v>191</v>
      </c>
      <c r="B32" s="35">
        <v>32</v>
      </c>
      <c r="C32" s="61" t="s">
        <v>213</v>
      </c>
      <c r="D32" s="62" t="s">
        <v>193</v>
      </c>
      <c r="E32" s="174"/>
      <c r="F32" s="36" t="s">
        <v>68</v>
      </c>
      <c r="G32" s="36" t="s">
        <v>104</v>
      </c>
      <c r="H32" s="37" t="s">
        <v>70</v>
      </c>
      <c r="I32" s="37" t="s">
        <v>214</v>
      </c>
      <c r="J32" s="37" t="s">
        <v>215</v>
      </c>
      <c r="K32" s="45">
        <v>30250</v>
      </c>
      <c r="L32" s="135">
        <v>178200</v>
      </c>
      <c r="M32" s="159"/>
      <c r="N32" s="41">
        <f>SUM(Table1[[#This Row],[New Device NC Discounted Purchase Price]:[Estimated Consumables Purchases During 3 Year Lifecycle]])</f>
        <v>208450</v>
      </c>
      <c r="O32" s="152">
        <f>Table1[[#This Row],[36-Month Total Lease Payments4]]</f>
        <v>32234.400000000001</v>
      </c>
      <c r="P32" s="160">
        <f>Table1[[#This Row],[Estimated 3 Year Maintenance Agreement Price5]]</f>
        <v>0</v>
      </c>
      <c r="Q32" s="41">
        <f t="shared" si="0"/>
        <v>32234.400000000001</v>
      </c>
      <c r="R32" s="45">
        <v>75655</v>
      </c>
      <c r="S32" s="50">
        <f t="shared" si="3"/>
        <v>0.60015861476439103</v>
      </c>
      <c r="T32" s="175">
        <v>30250</v>
      </c>
      <c r="U32" s="50" t="s">
        <v>196</v>
      </c>
      <c r="V32" s="50" t="s">
        <v>197</v>
      </c>
      <c r="W32" s="57" t="s">
        <v>73</v>
      </c>
      <c r="X32" s="37" t="s">
        <v>216</v>
      </c>
      <c r="Y32" s="45">
        <v>198000</v>
      </c>
      <c r="Z32" s="50">
        <v>0.1</v>
      </c>
      <c r="AA32" s="63">
        <f>IFERROR(Y32*(1-Z32),"")</f>
        <v>178200</v>
      </c>
      <c r="AB32" s="153">
        <v>2.9600000000000001E-2</v>
      </c>
      <c r="AC32" s="56">
        <f>Table1[[#This Row],[New Device NC Discounted Purchase Price2]]*Table1[[#This Row],[36-Month Lease Rate Factor (excluding Software)]]*36</f>
        <v>32234.400000000001</v>
      </c>
      <c r="AD32" s="47">
        <v>2.4500000000000001E-2</v>
      </c>
      <c r="AE32" s="56">
        <f>Table1[[#This Row],[New Device NC Discounted Purchase Price]]*Table1[[#This Row],[48-Month Lease Rate Factor (excluding Software)]]*48</f>
        <v>35574</v>
      </c>
      <c r="AF32" s="47">
        <v>2.0400000000000001E-2</v>
      </c>
      <c r="AG32" s="56">
        <f>Table1[[#This Row],[New Device NC Discounted Purchase Price2]]*Table1[[#This Row],[60-Month Lease Rate Factor (excluding Software)]]*60</f>
        <v>37026</v>
      </c>
      <c r="AH32" s="47">
        <v>3.2799999999999996E-2</v>
      </c>
      <c r="AI32" s="47">
        <v>2.5899999999999999E-2</v>
      </c>
      <c r="AJ32" s="47">
        <v>2.1600000000000001E-2</v>
      </c>
      <c r="AK32" s="37"/>
      <c r="AL32" s="45"/>
      <c r="AM32" s="50"/>
      <c r="AN32" s="56"/>
      <c r="AO32" s="35">
        <v>0</v>
      </c>
      <c r="AP32" s="52">
        <v>4.7000000000000002E-3</v>
      </c>
      <c r="AQ32" s="52"/>
      <c r="AR32" s="168">
        <f t="shared" si="1"/>
        <v>0</v>
      </c>
      <c r="AS32" s="45">
        <v>350</v>
      </c>
      <c r="AT32" s="36" t="s">
        <v>68</v>
      </c>
      <c r="AU32" s="36" t="s">
        <v>104</v>
      </c>
      <c r="AV32" s="36">
        <v>800000</v>
      </c>
      <c r="AW32" s="36">
        <v>130</v>
      </c>
      <c r="AX32" s="36">
        <v>4</v>
      </c>
      <c r="AY32" s="54" t="s">
        <v>75</v>
      </c>
      <c r="AZ32" s="65">
        <v>4000</v>
      </c>
      <c r="BA32" s="65" t="s">
        <v>205</v>
      </c>
      <c r="BB32" s="36" t="s">
        <v>144</v>
      </c>
      <c r="BC32" s="66" t="s">
        <v>206</v>
      </c>
      <c r="BD32" s="59" t="str">
        <f t="shared" si="2"/>
        <v>Digital Production Printer/Copier - 120 to 139 CPM (Mono)(Ledger)varioPRINT140 Series QUARTZ Base Engine Model Set (MFP Model) &amp; varioPRINT 130 Base Speed License Set with POC</v>
      </c>
      <c r="BE32" s="36"/>
      <c r="BF32" s="36"/>
    </row>
    <row r="33" spans="1:58" s="7" customFormat="1" ht="26.4">
      <c r="A33" s="173" t="s">
        <v>191</v>
      </c>
      <c r="B33" s="35">
        <v>33</v>
      </c>
      <c r="C33" s="61" t="s">
        <v>217</v>
      </c>
      <c r="D33" s="62" t="s">
        <v>193</v>
      </c>
      <c r="E33" s="174"/>
      <c r="F33" s="36" t="s">
        <v>79</v>
      </c>
      <c r="G33" s="36" t="s">
        <v>104</v>
      </c>
      <c r="H33" s="37" t="s">
        <v>70</v>
      </c>
      <c r="I33" s="75"/>
      <c r="J33" s="75"/>
      <c r="K33" s="161"/>
      <c r="L33" s="115"/>
      <c r="M33" s="159"/>
      <c r="N33" s="41">
        <f>SUM(Table1[[#This Row],[New Device NC Discounted Purchase Price]:[Estimated Consumables Purchases During 3 Year Lifecycle]])</f>
        <v>0</v>
      </c>
      <c r="O33" s="160">
        <f>Table1[[#This Row],[36-Month Total Lease Payments4]]</f>
        <v>0</v>
      </c>
      <c r="P33" s="160">
        <f>Table1[[#This Row],[Estimated 3 Year Maintenance Agreement Price5]]</f>
        <v>0</v>
      </c>
      <c r="Q33" s="41">
        <f t="shared" si="0"/>
        <v>0</v>
      </c>
      <c r="R33" s="161"/>
      <c r="S33" s="162"/>
      <c r="T33" s="176"/>
      <c r="U33" s="162"/>
      <c r="V33" s="162"/>
      <c r="W33" s="163"/>
      <c r="X33" s="177"/>
      <c r="Y33" s="161"/>
      <c r="Z33" s="162"/>
      <c r="AA33" s="159"/>
      <c r="AB33" s="164">
        <v>2.9600000000000001E-2</v>
      </c>
      <c r="AC33" s="159">
        <f>Table1[[#This Row],[New Device NC Discounted Purchase Price2]]*Table1[[#This Row],[36-Month Lease Rate Factor (excluding Software)]]*36</f>
        <v>0</v>
      </c>
      <c r="AD33" s="165">
        <v>2.4500000000000001E-2</v>
      </c>
      <c r="AE33" s="159">
        <f>Table1[[#This Row],[New Device NC Discounted Purchase Price]]*Table1[[#This Row],[48-Month Lease Rate Factor (excluding Software)]]*48</f>
        <v>0</v>
      </c>
      <c r="AF33" s="165">
        <v>2.0400000000000001E-2</v>
      </c>
      <c r="AG33" s="159">
        <f>Table1[[#This Row],[New Device NC Discounted Purchase Price2]]*Table1[[#This Row],[60-Month Lease Rate Factor (excluding Software)]]*60</f>
        <v>0</v>
      </c>
      <c r="AH33" s="165">
        <v>3.2799999999999996E-2</v>
      </c>
      <c r="AI33" s="165">
        <v>2.5899999999999999E-2</v>
      </c>
      <c r="AJ33" s="165">
        <v>2.1600000000000001E-2</v>
      </c>
      <c r="AK33" s="75"/>
      <c r="AL33" s="161"/>
      <c r="AM33" s="162"/>
      <c r="AN33" s="159"/>
      <c r="AO33" s="166"/>
      <c r="AP33" s="178"/>
      <c r="AQ33" s="178"/>
      <c r="AR33" s="168">
        <f t="shared" si="1"/>
        <v>0</v>
      </c>
      <c r="AS33" s="161">
        <v>350</v>
      </c>
      <c r="AT33" s="169"/>
      <c r="AU33" s="169"/>
      <c r="AV33" s="169"/>
      <c r="AW33" s="169"/>
      <c r="AX33" s="169"/>
      <c r="AY33" s="170"/>
      <c r="AZ33" s="169"/>
      <c r="BA33" s="169"/>
      <c r="BB33" s="169"/>
      <c r="BC33" s="68"/>
      <c r="BD33" s="59" t="str">
        <f t="shared" si="2"/>
        <v>Digital Production Printer/Copier - 120 to 139 CPM (Color)(Ledger)</v>
      </c>
      <c r="BE33" s="36"/>
      <c r="BF33" s="36"/>
    </row>
    <row r="34" spans="1:58" s="7" customFormat="1" ht="52.8">
      <c r="A34" s="173" t="s">
        <v>191</v>
      </c>
      <c r="B34" s="35">
        <v>34</v>
      </c>
      <c r="C34" s="61" t="s">
        <v>218</v>
      </c>
      <c r="D34" s="62" t="s">
        <v>193</v>
      </c>
      <c r="E34" s="174"/>
      <c r="F34" s="36" t="s">
        <v>68</v>
      </c>
      <c r="G34" s="36" t="s">
        <v>104</v>
      </c>
      <c r="H34" s="37" t="s">
        <v>70</v>
      </c>
      <c r="I34" s="293" t="s">
        <v>219</v>
      </c>
      <c r="J34" s="296" t="s">
        <v>220</v>
      </c>
      <c r="K34" s="45">
        <v>38250</v>
      </c>
      <c r="L34" s="135">
        <v>196020</v>
      </c>
      <c r="M34" s="159"/>
      <c r="N34" s="41">
        <f>SUM(Table1[[#This Row],[New Device NC Discounted Purchase Price]:[Estimated Consumables Purchases During 3 Year Lifecycle]])</f>
        <v>234270</v>
      </c>
      <c r="O34" s="152">
        <f>Table1[[#This Row],[36-Month Total Lease Payments4]]</f>
        <v>40759.200000000004</v>
      </c>
      <c r="P34" s="160">
        <f>Table1[[#This Row],[Estimated 3 Year Maintenance Agreement Price5]]</f>
        <v>0</v>
      </c>
      <c r="Q34" s="41">
        <f t="shared" si="0"/>
        <v>40759.200000000004</v>
      </c>
      <c r="R34" s="45">
        <v>94575</v>
      </c>
      <c r="S34" s="50">
        <v>0.59555908009516256</v>
      </c>
      <c r="T34" s="175">
        <v>38250</v>
      </c>
      <c r="U34" s="50" t="s">
        <v>196</v>
      </c>
      <c r="V34" s="50" t="s">
        <v>197</v>
      </c>
      <c r="W34" s="57" t="s">
        <v>73</v>
      </c>
      <c r="X34" s="37" t="s">
        <v>221</v>
      </c>
      <c r="Y34" s="45">
        <v>217800</v>
      </c>
      <c r="Z34" s="50">
        <v>0.1</v>
      </c>
      <c r="AA34" s="63">
        <f>IFERROR(Y34*(1-Z34),"")</f>
        <v>196020</v>
      </c>
      <c r="AB34" s="153">
        <v>2.9600000000000001E-2</v>
      </c>
      <c r="AC34" s="56">
        <f>Table1[[#This Row],[New Device NC Discounted Purchase Price2]]*Table1[[#This Row],[36-Month Lease Rate Factor (excluding Software)]]*36</f>
        <v>40759.200000000004</v>
      </c>
      <c r="AD34" s="47">
        <v>2.4500000000000001E-2</v>
      </c>
      <c r="AE34" s="56">
        <f>Table1[[#This Row],[New Device NC Discounted Purchase Price]]*Table1[[#This Row],[48-Month Lease Rate Factor (excluding Software)]]*48</f>
        <v>44982</v>
      </c>
      <c r="AF34" s="47">
        <v>2.0400000000000001E-2</v>
      </c>
      <c r="AG34" s="56">
        <f>Table1[[#This Row],[New Device NC Discounted Purchase Price2]]*Table1[[#This Row],[60-Month Lease Rate Factor (excluding Software)]]*60</f>
        <v>46818.000000000007</v>
      </c>
      <c r="AH34" s="47">
        <v>3.2799999999999996E-2</v>
      </c>
      <c r="AI34" s="47">
        <v>2.5899999999999999E-2</v>
      </c>
      <c r="AJ34" s="47">
        <v>2.1600000000000001E-2</v>
      </c>
      <c r="AK34" s="37"/>
      <c r="AL34" s="45"/>
      <c r="AM34" s="50"/>
      <c r="AN34" s="56"/>
      <c r="AO34" s="35">
        <v>0</v>
      </c>
      <c r="AP34" s="52">
        <v>4.7000000000000002E-3</v>
      </c>
      <c r="AQ34" s="52"/>
      <c r="AR34" s="130">
        <f t="shared" si="1"/>
        <v>0</v>
      </c>
      <c r="AS34" s="45">
        <v>350</v>
      </c>
      <c r="AT34" s="36" t="s">
        <v>68</v>
      </c>
      <c r="AU34" s="36" t="s">
        <v>222</v>
      </c>
      <c r="AV34" s="36">
        <v>800000</v>
      </c>
      <c r="AW34" s="36">
        <v>140</v>
      </c>
      <c r="AX34" s="36">
        <v>4</v>
      </c>
      <c r="AY34" s="54" t="s">
        <v>75</v>
      </c>
      <c r="AZ34" s="65">
        <v>4000</v>
      </c>
      <c r="BA34" s="65" t="s">
        <v>205</v>
      </c>
      <c r="BB34" s="36" t="s">
        <v>144</v>
      </c>
      <c r="BC34" s="66" t="s">
        <v>206</v>
      </c>
      <c r="BD34" s="59" t="str">
        <f t="shared" si="2"/>
        <v>Digital Production Printer/Copier - 140 to 159 CPM (Mono)(Ledger)varioPRINT140 Series QUARTZ Base Engine Model Set (MFP Model) &amp; varioPRINT 140 Base Speed License Set with POC</v>
      </c>
      <c r="BE34" s="36"/>
      <c r="BF34" s="36"/>
    </row>
    <row r="35" spans="1:58" s="7" customFormat="1" ht="26.4">
      <c r="A35" s="173" t="s">
        <v>191</v>
      </c>
      <c r="B35" s="35">
        <v>35</v>
      </c>
      <c r="C35" s="61" t="s">
        <v>223</v>
      </c>
      <c r="D35" s="62" t="s">
        <v>193</v>
      </c>
      <c r="E35" s="174"/>
      <c r="F35" s="36" t="s">
        <v>79</v>
      </c>
      <c r="G35" s="36" t="s">
        <v>104</v>
      </c>
      <c r="H35" s="37" t="s">
        <v>70</v>
      </c>
      <c r="I35" s="75"/>
      <c r="J35" s="75"/>
      <c r="K35" s="161"/>
      <c r="L35" s="115"/>
      <c r="M35" s="159"/>
      <c r="N35" s="41">
        <f>SUM(Table1[[#This Row],[New Device NC Discounted Purchase Price]:[Estimated Consumables Purchases During 3 Year Lifecycle]])</f>
        <v>0</v>
      </c>
      <c r="O35" s="160">
        <f>Table1[[#This Row],[36-Month Total Lease Payments4]]</f>
        <v>0</v>
      </c>
      <c r="P35" s="160">
        <f>Table1[[#This Row],[Estimated 3 Year Maintenance Agreement Price5]]</f>
        <v>0</v>
      </c>
      <c r="Q35" s="41">
        <f t="shared" si="0"/>
        <v>0</v>
      </c>
      <c r="R35" s="161"/>
      <c r="S35" s="162"/>
      <c r="T35" s="176"/>
      <c r="U35" s="162"/>
      <c r="V35" s="162"/>
      <c r="W35" s="163"/>
      <c r="X35" s="177"/>
      <c r="Y35" s="161"/>
      <c r="Z35" s="162"/>
      <c r="AA35" s="159"/>
      <c r="AB35" s="164">
        <v>2.9600000000000001E-2</v>
      </c>
      <c r="AC35" s="159">
        <f>Table1[[#This Row],[New Device NC Discounted Purchase Price2]]*Table1[[#This Row],[36-Month Lease Rate Factor (excluding Software)]]*36</f>
        <v>0</v>
      </c>
      <c r="AD35" s="165">
        <v>2.4500000000000001E-2</v>
      </c>
      <c r="AE35" s="159">
        <f>Table1[[#This Row],[New Device NC Discounted Purchase Price]]*Table1[[#This Row],[48-Month Lease Rate Factor (excluding Software)]]*48</f>
        <v>0</v>
      </c>
      <c r="AF35" s="165">
        <v>2.0400000000000001E-2</v>
      </c>
      <c r="AG35" s="159">
        <f>Table1[[#This Row],[New Device NC Discounted Purchase Price2]]*Table1[[#This Row],[60-Month Lease Rate Factor (excluding Software)]]*60</f>
        <v>0</v>
      </c>
      <c r="AH35" s="165">
        <v>3.2799999999999996E-2</v>
      </c>
      <c r="AI35" s="165">
        <v>2.5899999999999999E-2</v>
      </c>
      <c r="AJ35" s="165">
        <v>2.1600000000000001E-2</v>
      </c>
      <c r="AK35" s="75"/>
      <c r="AL35" s="161"/>
      <c r="AM35" s="162"/>
      <c r="AN35" s="159"/>
      <c r="AO35" s="166"/>
      <c r="AP35" s="178"/>
      <c r="AQ35" s="178"/>
      <c r="AR35" s="168">
        <f t="shared" ref="AR35:AR66" si="4">IFERROR(IF(F35="Mono",((AN35*3)+((E35*36)*AP35)),((AN35*3)+((E35*36)*AP35*0.62)+((E35*36)*AQ35*0.38))),"")</f>
        <v>0</v>
      </c>
      <c r="AS35" s="161">
        <v>350</v>
      </c>
      <c r="AT35" s="169"/>
      <c r="AU35" s="169"/>
      <c r="AV35" s="169"/>
      <c r="AW35" s="169"/>
      <c r="AX35" s="169"/>
      <c r="AY35" s="170"/>
      <c r="AZ35" s="169"/>
      <c r="BA35" s="169"/>
      <c r="BB35" s="169"/>
      <c r="BC35" s="68"/>
      <c r="BD35" s="59" t="str">
        <f t="shared" ref="BD35:BD66" si="5">CONCATENATE(C35,I35)</f>
        <v>Digital Production Printer/Copier - 140 to 159 CPM (Color)(Ledger)</v>
      </c>
      <c r="BE35" s="36"/>
      <c r="BF35" s="36"/>
    </row>
    <row r="36" spans="1:58" s="7" customFormat="1" ht="39.6">
      <c r="A36" s="173" t="s">
        <v>191</v>
      </c>
      <c r="B36" s="35">
        <v>36</v>
      </c>
      <c r="C36" s="61" t="s">
        <v>224</v>
      </c>
      <c r="D36" s="62" t="s">
        <v>193</v>
      </c>
      <c r="E36" s="174"/>
      <c r="F36" s="36" t="s">
        <v>68</v>
      </c>
      <c r="G36" s="36" t="s">
        <v>104</v>
      </c>
      <c r="H36" s="37" t="s">
        <v>70</v>
      </c>
      <c r="I36" s="293" t="s">
        <v>225</v>
      </c>
      <c r="J36" s="294" t="s">
        <v>226</v>
      </c>
      <c r="K36" s="45">
        <v>78800</v>
      </c>
      <c r="L36" s="135">
        <v>462000</v>
      </c>
      <c r="M36" s="159"/>
      <c r="N36" s="41">
        <f>SUM(Table1[[#This Row],[New Device NC Discounted Purchase Price]:[Estimated Consumables Purchases During 3 Year Lifecycle]])</f>
        <v>540800</v>
      </c>
      <c r="O36" s="152">
        <f>Table1[[#This Row],[36-Month Total Lease Payments4]]</f>
        <v>83969.279999999999</v>
      </c>
      <c r="P36" s="160">
        <f>Table1[[#This Row],[Estimated 3 Year Maintenance Agreement Price5]]</f>
        <v>0</v>
      </c>
      <c r="Q36" s="41">
        <f t="shared" si="0"/>
        <v>83969.279999999999</v>
      </c>
      <c r="R36" s="45">
        <v>220786</v>
      </c>
      <c r="S36" s="180">
        <v>0.60976962541845769</v>
      </c>
      <c r="T36" s="175">
        <v>78800</v>
      </c>
      <c r="U36" s="50" t="s">
        <v>196</v>
      </c>
      <c r="V36" s="50" t="s">
        <v>197</v>
      </c>
      <c r="W36" s="57" t="s">
        <v>73</v>
      </c>
      <c r="X36" s="179" t="s">
        <v>227</v>
      </c>
      <c r="Y36" s="181">
        <v>513333.33299999998</v>
      </c>
      <c r="Z36" s="180">
        <v>0.1</v>
      </c>
      <c r="AA36" s="182">
        <f>IFERROR(Y36*(1-Z36),"")</f>
        <v>461999.99969999999</v>
      </c>
      <c r="AB36" s="153">
        <v>2.9600000000000001E-2</v>
      </c>
      <c r="AC36" s="56">
        <f>Table1[[#This Row],[New Device NC Discounted Purchase Price2]]*Table1[[#This Row],[36-Month Lease Rate Factor (excluding Software)]]*36</f>
        <v>83969.279999999999</v>
      </c>
      <c r="AD36" s="47">
        <v>2.4500000000000001E-2</v>
      </c>
      <c r="AE36" s="56">
        <f>Table1[[#This Row],[New Device NC Discounted Purchase Price]]*Table1[[#This Row],[48-Month Lease Rate Factor (excluding Software)]]*48</f>
        <v>92668.800000000003</v>
      </c>
      <c r="AF36" s="47">
        <v>2.0400000000000001E-2</v>
      </c>
      <c r="AG36" s="56">
        <f>Table1[[#This Row],[New Device NC Discounted Purchase Price2]]*Table1[[#This Row],[60-Month Lease Rate Factor (excluding Software)]]*60</f>
        <v>96451.200000000012</v>
      </c>
      <c r="AH36" s="47">
        <v>3.2799999999999996E-2</v>
      </c>
      <c r="AI36" s="47">
        <v>2.5899999999999999E-2</v>
      </c>
      <c r="AJ36" s="47">
        <v>2.1600000000000001E-2</v>
      </c>
      <c r="AK36" s="37"/>
      <c r="AL36" s="45"/>
      <c r="AM36" s="50"/>
      <c r="AN36" s="56"/>
      <c r="AO36" s="35">
        <v>0</v>
      </c>
      <c r="AP36" s="183">
        <v>4.4000000000000003E-3</v>
      </c>
      <c r="AQ36" s="52"/>
      <c r="AR36" s="130">
        <f t="shared" si="4"/>
        <v>0</v>
      </c>
      <c r="AS36" s="45">
        <v>350</v>
      </c>
      <c r="AT36" s="36" t="s">
        <v>68</v>
      </c>
      <c r="AU36" s="36" t="s">
        <v>104</v>
      </c>
      <c r="AV36" s="36">
        <v>2500000</v>
      </c>
      <c r="AW36" s="36">
        <v>177</v>
      </c>
      <c r="AX36" s="36">
        <v>16</v>
      </c>
      <c r="AY36" s="54" t="s">
        <v>75</v>
      </c>
      <c r="AZ36" s="65" t="s">
        <v>205</v>
      </c>
      <c r="BA36" s="65" t="s">
        <v>199</v>
      </c>
      <c r="BB36" s="36" t="s">
        <v>228</v>
      </c>
      <c r="BC36" s="184" t="s">
        <v>229</v>
      </c>
      <c r="BD36" s="59" t="str">
        <f t="shared" si="5"/>
        <v xml:space="preserve">Digital Production Printer/Copier - 160+ CPM (Mono)(Ledger)VarioPrint 6000 TITAN Base Model Set &amp; VarioPrint 6180 Base License Set </v>
      </c>
      <c r="BE36" s="36"/>
      <c r="BF36" s="36"/>
    </row>
    <row r="37" spans="1:58" s="7" customFormat="1" ht="26.4">
      <c r="A37" s="173" t="s">
        <v>191</v>
      </c>
      <c r="B37" s="35">
        <v>37</v>
      </c>
      <c r="C37" s="61" t="s">
        <v>230</v>
      </c>
      <c r="D37" s="62" t="s">
        <v>193</v>
      </c>
      <c r="E37" s="174"/>
      <c r="F37" s="36" t="s">
        <v>79</v>
      </c>
      <c r="G37" s="36" t="s">
        <v>104</v>
      </c>
      <c r="H37" s="37" t="s">
        <v>70</v>
      </c>
      <c r="I37" s="75"/>
      <c r="J37" s="75"/>
      <c r="K37" s="161"/>
      <c r="L37" s="115"/>
      <c r="M37" s="159"/>
      <c r="N37" s="41">
        <f>SUM(Table1[[#This Row],[New Device NC Discounted Purchase Price]:[Estimated Consumables Purchases During 3 Year Lifecycle]])</f>
        <v>0</v>
      </c>
      <c r="O37" s="160">
        <f>Table1[[#This Row],[36-Month Total Lease Payments4]]</f>
        <v>0</v>
      </c>
      <c r="P37" s="160">
        <f>Table1[[#This Row],[Estimated 3 Year Maintenance Agreement Price5]]</f>
        <v>0</v>
      </c>
      <c r="Q37" s="41">
        <f t="shared" si="0"/>
        <v>0</v>
      </c>
      <c r="R37" s="161"/>
      <c r="S37" s="162"/>
      <c r="T37" s="176"/>
      <c r="U37" s="162"/>
      <c r="V37" s="162"/>
      <c r="W37" s="163"/>
      <c r="X37" s="177"/>
      <c r="Y37" s="161"/>
      <c r="Z37" s="162"/>
      <c r="AA37" s="159"/>
      <c r="AB37" s="164">
        <v>2.9600000000000001E-2</v>
      </c>
      <c r="AC37" s="159">
        <f>Table1[[#This Row],[New Device NC Discounted Purchase Price2]]*Table1[[#This Row],[36-Month Lease Rate Factor (excluding Software)]]*36</f>
        <v>0</v>
      </c>
      <c r="AD37" s="165">
        <v>2.4500000000000001E-2</v>
      </c>
      <c r="AE37" s="159">
        <f>Table1[[#This Row],[New Device NC Discounted Purchase Price]]*Table1[[#This Row],[48-Month Lease Rate Factor (excluding Software)]]*48</f>
        <v>0</v>
      </c>
      <c r="AF37" s="165">
        <v>2.0400000000000001E-2</v>
      </c>
      <c r="AG37" s="159">
        <f>Table1[[#This Row],[New Device NC Discounted Purchase Price2]]*Table1[[#This Row],[60-Month Lease Rate Factor (excluding Software)]]*60</f>
        <v>0</v>
      </c>
      <c r="AH37" s="165">
        <v>3.2799999999999996E-2</v>
      </c>
      <c r="AI37" s="165">
        <v>2.5899999999999999E-2</v>
      </c>
      <c r="AJ37" s="165">
        <v>2.1600000000000001E-2</v>
      </c>
      <c r="AK37" s="75"/>
      <c r="AL37" s="161"/>
      <c r="AM37" s="162"/>
      <c r="AN37" s="159"/>
      <c r="AO37" s="166"/>
      <c r="AP37" s="178"/>
      <c r="AQ37" s="178"/>
      <c r="AR37" s="168">
        <f t="shared" si="4"/>
        <v>0</v>
      </c>
      <c r="AS37" s="161">
        <v>350</v>
      </c>
      <c r="AT37" s="169"/>
      <c r="AU37" s="169"/>
      <c r="AV37" s="169"/>
      <c r="AW37" s="169"/>
      <c r="AX37" s="169"/>
      <c r="AY37" s="170"/>
      <c r="AZ37" s="169"/>
      <c r="BA37" s="169"/>
      <c r="BB37" s="169"/>
      <c r="BC37" s="68"/>
      <c r="BD37" s="59" t="str">
        <f t="shared" si="5"/>
        <v>Digital Production Printer/Copier - 160+ CPM (Color)(Ledger)</v>
      </c>
      <c r="BE37" s="36"/>
      <c r="BF37" s="36"/>
    </row>
    <row r="38" spans="1:58" s="7" customFormat="1" ht="12.75" customHeight="1">
      <c r="A38" s="51" t="s">
        <v>231</v>
      </c>
      <c r="B38" s="185">
        <v>1</v>
      </c>
      <c r="C38" s="186" t="s">
        <v>232</v>
      </c>
      <c r="D38" s="35" t="s">
        <v>67</v>
      </c>
      <c r="E38" s="35">
        <v>100</v>
      </c>
      <c r="F38" s="47" t="s">
        <v>79</v>
      </c>
      <c r="G38" s="47" t="s">
        <v>69</v>
      </c>
      <c r="H38" s="37" t="s">
        <v>233</v>
      </c>
      <c r="I38" s="37" t="s">
        <v>234</v>
      </c>
      <c r="J38" s="37" t="s">
        <v>235</v>
      </c>
      <c r="K38" s="131">
        <v>355.78</v>
      </c>
      <c r="L38" s="131">
        <v>49.8</v>
      </c>
      <c r="M38" s="56">
        <v>230.05539999999996</v>
      </c>
      <c r="N38" s="18">
        <f>SUM(Table1[[#This Row],[New Device NC Discounted Purchase Price]:[Estimated Consumables Purchases During 3 Year Lifecycle]])</f>
        <v>635.63539999999989</v>
      </c>
      <c r="O38" s="152">
        <f>Table1[[#This Row],[36-Month Total Lease Payments4]]</f>
        <v>0</v>
      </c>
      <c r="P38" s="152">
        <f>Table1[[#This Row],[Estimated 3 Year Maintenance Agreement Price5]]</f>
        <v>0</v>
      </c>
      <c r="Q38" s="18"/>
      <c r="R38" s="45">
        <v>501.1</v>
      </c>
      <c r="S38" s="50">
        <v>0.28999999999999998</v>
      </c>
      <c r="T38" s="56">
        <v>355.78</v>
      </c>
      <c r="U38" s="50">
        <v>0.28999999999999998</v>
      </c>
      <c r="V38" s="50">
        <v>0.15</v>
      </c>
      <c r="W38" s="57" t="s">
        <v>236</v>
      </c>
      <c r="X38" s="44" t="s">
        <v>237</v>
      </c>
      <c r="Y38" s="45">
        <v>78</v>
      </c>
      <c r="Z38" s="50">
        <v>0.17</v>
      </c>
      <c r="AA38" s="56">
        <v>73.040000000000006</v>
      </c>
      <c r="AB38" s="42"/>
      <c r="AC38" s="56">
        <f>Table1[[#This Row],[New Device NC Discounted Purchase Price2]]*Table1[[#This Row],[36-Month Lease Rate Factor (excluding Software)]]*36</f>
        <v>0</v>
      </c>
      <c r="AD38" s="35"/>
      <c r="AE38" s="56">
        <f>Table1[[#This Row],[New Device NC Discounted Purchase Price]]*Table1[[#This Row],[48-Month Lease Rate Factor (excluding Software)]]*48</f>
        <v>0</v>
      </c>
      <c r="AF38" s="35"/>
      <c r="AG38" s="56">
        <f>Table1[[#This Row],[New Device NC Discounted Purchase Price2]]*Table1[[#This Row],[60-Month Lease Rate Factor (excluding Software)]]*60</f>
        <v>0</v>
      </c>
      <c r="AH38" s="35"/>
      <c r="AI38" s="35"/>
      <c r="AJ38" s="35"/>
      <c r="AK38" s="187"/>
      <c r="AL38" s="135"/>
      <c r="AM38" s="123"/>
      <c r="AN38" s="135">
        <v>0</v>
      </c>
      <c r="AO38" s="35">
        <v>0</v>
      </c>
      <c r="AP38" s="188"/>
      <c r="AQ38" s="188"/>
      <c r="AR38" s="130">
        <f t="shared" si="4"/>
        <v>0</v>
      </c>
      <c r="AS38" s="45"/>
      <c r="AT38" s="47" t="s">
        <v>79</v>
      </c>
      <c r="AU38" s="47" t="s">
        <v>69</v>
      </c>
      <c r="AV38" s="47" t="s">
        <v>238</v>
      </c>
      <c r="AW38" s="47">
        <v>10</v>
      </c>
      <c r="AX38" s="47">
        <v>12</v>
      </c>
      <c r="AY38" s="189" t="s">
        <v>75</v>
      </c>
      <c r="AZ38" s="47">
        <v>50</v>
      </c>
      <c r="BA38" s="47">
        <v>50</v>
      </c>
      <c r="BB38" s="47" t="s">
        <v>239</v>
      </c>
      <c r="BC38" s="10" t="s">
        <v>240</v>
      </c>
      <c r="BD38" s="59" t="str">
        <f t="shared" si="5"/>
        <v>Inkjet / Thermal Mobile Printer - 3 or more CPM (Color)OFFICEJET 200</v>
      </c>
      <c r="BE38" s="36"/>
      <c r="BF38" s="36"/>
    </row>
    <row r="39" spans="1:58" s="7" customFormat="1" ht="12.75" customHeight="1">
      <c r="A39" s="51" t="s">
        <v>231</v>
      </c>
      <c r="B39" s="35">
        <v>2</v>
      </c>
      <c r="C39" s="42" t="s">
        <v>241</v>
      </c>
      <c r="D39" s="35" t="s">
        <v>118</v>
      </c>
      <c r="E39" s="151">
        <v>250</v>
      </c>
      <c r="F39" s="36" t="s">
        <v>79</v>
      </c>
      <c r="G39" s="36" t="s">
        <v>69</v>
      </c>
      <c r="H39" s="37" t="s">
        <v>233</v>
      </c>
      <c r="I39" s="179" t="s">
        <v>242</v>
      </c>
      <c r="J39" s="179" t="s">
        <v>243</v>
      </c>
      <c r="K39" s="131">
        <v>407.85</v>
      </c>
      <c r="L39" s="131">
        <v>73.040000000000006</v>
      </c>
      <c r="M39" s="56">
        <v>417.06</v>
      </c>
      <c r="N39" s="18">
        <f>SUM(Table1[[#This Row],[New Device NC Discounted Purchase Price]:[Estimated Consumables Purchases During 3 Year Lifecycle]])</f>
        <v>897.95</v>
      </c>
      <c r="O39" s="152">
        <f>Table1[[#This Row],[36-Month Total Lease Payments4]]</f>
        <v>0</v>
      </c>
      <c r="P39" s="152">
        <f>Table1[[#This Row],[Estimated 3 Year Maintenance Agreement Price5]]</f>
        <v>0</v>
      </c>
      <c r="Q39" s="18"/>
      <c r="R39" s="181">
        <v>574.42999999999995</v>
      </c>
      <c r="S39" s="50">
        <v>0.28999999999999998</v>
      </c>
      <c r="T39" s="182">
        <v>407.85</v>
      </c>
      <c r="U39" s="50">
        <v>0.28999999999999998</v>
      </c>
      <c r="V39" s="50">
        <v>0.15</v>
      </c>
      <c r="W39" s="57" t="s">
        <v>236</v>
      </c>
      <c r="X39" s="44" t="s">
        <v>237</v>
      </c>
      <c r="Y39" s="45">
        <v>88</v>
      </c>
      <c r="Z39" s="50">
        <v>0.17</v>
      </c>
      <c r="AA39" s="56">
        <v>73.040000000000006</v>
      </c>
      <c r="AB39" s="42"/>
      <c r="AC39" s="56">
        <f>Table1[[#This Row],[New Device NC Discounted Purchase Price2]]*Table1[[#This Row],[36-Month Lease Rate Factor (excluding Software)]]*36</f>
        <v>0</v>
      </c>
      <c r="AD39" s="35"/>
      <c r="AE39" s="56">
        <f>Table1[[#This Row],[New Device NC Discounted Purchase Price]]*Table1[[#This Row],[48-Month Lease Rate Factor (excluding Software)]]*48</f>
        <v>0</v>
      </c>
      <c r="AF39" s="35"/>
      <c r="AG39" s="56">
        <f>Table1[[#This Row],[New Device NC Discounted Purchase Price2]]*Table1[[#This Row],[60-Month Lease Rate Factor (excluding Software)]]*60</f>
        <v>0</v>
      </c>
      <c r="AH39" s="35"/>
      <c r="AI39" s="35"/>
      <c r="AJ39" s="35"/>
      <c r="AK39" s="187"/>
      <c r="AL39" s="135"/>
      <c r="AM39" s="123"/>
      <c r="AN39" s="135">
        <v>0</v>
      </c>
      <c r="AO39" s="35">
        <v>0</v>
      </c>
      <c r="AP39" s="188"/>
      <c r="AQ39" s="188"/>
      <c r="AR39" s="130">
        <f t="shared" si="4"/>
        <v>0</v>
      </c>
      <c r="AS39" s="45">
        <v>195</v>
      </c>
      <c r="AT39" s="36" t="s">
        <v>79</v>
      </c>
      <c r="AU39" s="36" t="s">
        <v>69</v>
      </c>
      <c r="AV39" s="190" t="s">
        <v>244</v>
      </c>
      <c r="AW39" s="36">
        <v>25</v>
      </c>
      <c r="AX39" s="36">
        <v>8</v>
      </c>
      <c r="AY39" s="54" t="s">
        <v>75</v>
      </c>
      <c r="AZ39" s="36">
        <v>500</v>
      </c>
      <c r="BA39" s="36">
        <v>100</v>
      </c>
      <c r="BB39" s="36" t="s">
        <v>245</v>
      </c>
      <c r="BC39" s="191" t="s">
        <v>246</v>
      </c>
      <c r="BD39" s="59" t="str">
        <f t="shared" si="5"/>
        <v>Inkjet / Thermal MFD - 11 to 20 CPM (Color)OfficeJet Pro 9130b AIO</v>
      </c>
      <c r="BE39" s="36"/>
      <c r="BF39" s="36"/>
    </row>
    <row r="40" spans="1:58" s="7" customFormat="1" ht="12.75" customHeight="1">
      <c r="A40" s="51" t="s">
        <v>65</v>
      </c>
      <c r="B40" s="35">
        <v>3</v>
      </c>
      <c r="C40" s="42" t="s">
        <v>66</v>
      </c>
      <c r="D40" s="35" t="s">
        <v>67</v>
      </c>
      <c r="E40" s="151">
        <v>1500</v>
      </c>
      <c r="F40" s="36" t="s">
        <v>68</v>
      </c>
      <c r="G40" s="36" t="s">
        <v>69</v>
      </c>
      <c r="H40" s="37" t="s">
        <v>233</v>
      </c>
      <c r="I40" s="37" t="s">
        <v>247</v>
      </c>
      <c r="J40" s="37" t="s">
        <v>248</v>
      </c>
      <c r="K40" s="131">
        <v>198.68</v>
      </c>
      <c r="L40" s="56">
        <v>78.02</v>
      </c>
      <c r="M40" s="135">
        <v>1254.8900000000001</v>
      </c>
      <c r="N40" s="18">
        <f>SUM(Table1[[#This Row],[New Device NC Discounted Purchase Price]:[Estimated Consumables Purchases During 3 Year Lifecycle]])</f>
        <v>1531.5900000000001</v>
      </c>
      <c r="O40" s="152">
        <f>Table1[[#This Row],[36-Month Total Lease Payments4]]</f>
        <v>213.64457759999999</v>
      </c>
      <c r="P40" s="152">
        <f>Table1[[#This Row],[Estimated 3 Year Maintenance Agreement Price5]]</f>
        <v>2697.3</v>
      </c>
      <c r="Q40" s="18">
        <f t="shared" ref="Q40:Q71" si="6">SUM(O40:P40)</f>
        <v>2910.9445776000002</v>
      </c>
      <c r="R40" s="45">
        <v>279.83</v>
      </c>
      <c r="S40" s="50">
        <v>0.28999999999999998</v>
      </c>
      <c r="T40" s="56">
        <v>198.68</v>
      </c>
      <c r="U40" s="50">
        <v>0.28999999999999998</v>
      </c>
      <c r="V40" s="50">
        <v>0.15</v>
      </c>
      <c r="W40" s="57" t="s">
        <v>236</v>
      </c>
      <c r="X40" s="44" t="s">
        <v>249</v>
      </c>
      <c r="Y40" s="45">
        <v>94</v>
      </c>
      <c r="Z40" s="50">
        <v>0.17</v>
      </c>
      <c r="AA40" s="56">
        <v>78.02</v>
      </c>
      <c r="AB40" s="153">
        <v>2.9870000000000001E-2</v>
      </c>
      <c r="AC40" s="56">
        <f>Table1[[#This Row],[New Device NC Discounted Purchase Price2]]*Table1[[#This Row],[36-Month Lease Rate Factor (excluding Software)]]*36</f>
        <v>213.64457759999999</v>
      </c>
      <c r="AD40" s="47">
        <v>2.4500000000000001E-2</v>
      </c>
      <c r="AE40" s="56">
        <f>Table1[[#This Row],[New Device NC Discounted Purchase Price]]*Table1[[#This Row],[48-Month Lease Rate Factor (excluding Software)]]*48</f>
        <v>233.64768000000004</v>
      </c>
      <c r="AF40" s="47">
        <v>2.0400000000000001E-2</v>
      </c>
      <c r="AG40" s="56">
        <f>Table1[[#This Row],[New Device NC Discounted Purchase Price2]]*Table1[[#This Row],[60-Month Lease Rate Factor (excluding Software)]]*60</f>
        <v>243.18432000000001</v>
      </c>
      <c r="AH40" s="153">
        <v>2.9870000000000001E-2</v>
      </c>
      <c r="AI40" s="47">
        <v>2.4500000000000001E-2</v>
      </c>
      <c r="AJ40" s="47">
        <v>2.0400000000000001E-2</v>
      </c>
      <c r="AK40" s="80" t="s">
        <v>250</v>
      </c>
      <c r="AL40" s="45">
        <v>0</v>
      </c>
      <c r="AM40" s="50">
        <v>0.15</v>
      </c>
      <c r="AN40" s="56">
        <v>413.1</v>
      </c>
      <c r="AO40" s="35">
        <v>0</v>
      </c>
      <c r="AP40" s="52">
        <v>2.7E-2</v>
      </c>
      <c r="AQ40" s="154"/>
      <c r="AR40" s="130">
        <f t="shared" si="4"/>
        <v>2697.3</v>
      </c>
      <c r="AS40" s="45">
        <v>195</v>
      </c>
      <c r="AT40" s="36" t="s">
        <v>68</v>
      </c>
      <c r="AU40" s="36" t="s">
        <v>69</v>
      </c>
      <c r="AV40" s="36" t="s">
        <v>251</v>
      </c>
      <c r="AW40" s="36">
        <v>35</v>
      </c>
      <c r="AX40" s="36">
        <v>7</v>
      </c>
      <c r="AY40" s="54" t="s">
        <v>75</v>
      </c>
      <c r="AZ40" s="36">
        <v>250</v>
      </c>
      <c r="BA40" s="36">
        <v>150</v>
      </c>
      <c r="BB40" s="36" t="s">
        <v>252</v>
      </c>
      <c r="BC40" s="27" t="s">
        <v>253</v>
      </c>
      <c r="BD40" s="59" t="str">
        <f t="shared" si="5"/>
        <v>Laser / LED Printer - 19 to 30 CPM (Mono)3001dw</v>
      </c>
      <c r="BE40" s="36"/>
      <c r="BF40" s="36"/>
    </row>
    <row r="41" spans="1:58" s="7" customFormat="1" ht="12.75" customHeight="1">
      <c r="A41" s="51" t="s">
        <v>65</v>
      </c>
      <c r="B41" s="35">
        <v>4</v>
      </c>
      <c r="C41" s="42" t="s">
        <v>78</v>
      </c>
      <c r="D41" s="35" t="s">
        <v>67</v>
      </c>
      <c r="E41" s="151">
        <v>1500</v>
      </c>
      <c r="F41" s="36" t="s">
        <v>79</v>
      </c>
      <c r="G41" s="36" t="s">
        <v>69</v>
      </c>
      <c r="H41" s="37" t="s">
        <v>233</v>
      </c>
      <c r="I41" s="37" t="s">
        <v>254</v>
      </c>
      <c r="J41" s="37" t="s">
        <v>255</v>
      </c>
      <c r="K41" s="131">
        <v>552.5</v>
      </c>
      <c r="L41" s="131">
        <v>122.01</v>
      </c>
      <c r="M41" s="56">
        <v>2548.17</v>
      </c>
      <c r="N41" s="18">
        <f>SUM(Table1[[#This Row],[New Device NC Discounted Purchase Price]:[Estimated Consumables Purchases During 3 Year Lifecycle]])</f>
        <v>3222.6800000000003</v>
      </c>
      <c r="O41" s="152">
        <f>Table1[[#This Row],[36-Month Total Lease Payments4]]</f>
        <v>594.11429999999996</v>
      </c>
      <c r="P41" s="152">
        <f>Table1[[#This Row],[Estimated 3 Year Maintenance Agreement Price5]]</f>
        <v>4960.7820000000002</v>
      </c>
      <c r="Q41" s="18">
        <f>SUM(O41:P41)</f>
        <v>5554.8963000000003</v>
      </c>
      <c r="R41" s="45">
        <v>778.17</v>
      </c>
      <c r="S41" s="50">
        <v>0.28999999999999998</v>
      </c>
      <c r="T41" s="56">
        <v>552.5</v>
      </c>
      <c r="U41" s="50">
        <v>0.28999999999999998</v>
      </c>
      <c r="V41" s="50">
        <v>0.15</v>
      </c>
      <c r="W41" s="57" t="s">
        <v>236</v>
      </c>
      <c r="X41" s="44" t="s">
        <v>256</v>
      </c>
      <c r="Y41" s="45">
        <v>147</v>
      </c>
      <c r="Z41" s="50">
        <v>0.17</v>
      </c>
      <c r="AA41" s="56">
        <v>122.01</v>
      </c>
      <c r="AB41" s="153">
        <v>2.9870000000000001E-2</v>
      </c>
      <c r="AC41" s="56">
        <f>Table1[[#This Row],[New Device NC Discounted Purchase Price2]]*Table1[[#This Row],[36-Month Lease Rate Factor (excluding Software)]]*36</f>
        <v>594.11429999999996</v>
      </c>
      <c r="AD41" s="47">
        <v>2.4500000000000001E-2</v>
      </c>
      <c r="AE41" s="56">
        <f>Table1[[#This Row],[New Device NC Discounted Purchase Price]]*Table1[[#This Row],[48-Month Lease Rate Factor (excluding Software)]]*48</f>
        <v>649.74</v>
      </c>
      <c r="AF41" s="47">
        <v>2.0400000000000001E-2</v>
      </c>
      <c r="AG41" s="56">
        <f>Table1[[#This Row],[New Device NC Discounted Purchase Price2]]*Table1[[#This Row],[60-Month Lease Rate Factor (excluding Software)]]*60</f>
        <v>676.26</v>
      </c>
      <c r="AH41" s="153">
        <v>2.9870000000000001E-2</v>
      </c>
      <c r="AI41" s="47">
        <v>2.4500000000000001E-2</v>
      </c>
      <c r="AJ41" s="47">
        <v>2.0400000000000001E-2</v>
      </c>
      <c r="AK41" s="37" t="s">
        <v>257</v>
      </c>
      <c r="AL41" s="45">
        <v>0</v>
      </c>
      <c r="AM41" s="50">
        <v>0.15</v>
      </c>
      <c r="AN41" s="56">
        <v>600.27</v>
      </c>
      <c r="AO41" s="35">
        <v>0</v>
      </c>
      <c r="AP41" s="52">
        <v>2.3900000000000001E-2</v>
      </c>
      <c r="AQ41" s="52">
        <v>0.115</v>
      </c>
      <c r="AR41" s="130">
        <f>IFERROR(IF(F41="Mono",((AN41*3)+((E41*36)*AP41)),((AN41*3)+((E41*36)*AP41*0.62)+((E41*36)*AQ41*0.38))),"")</f>
        <v>4960.7820000000002</v>
      </c>
      <c r="AS41" s="45">
        <v>195</v>
      </c>
      <c r="AT41" s="36" t="s">
        <v>79</v>
      </c>
      <c r="AU41" s="36" t="s">
        <v>69</v>
      </c>
      <c r="AV41" s="36" t="s">
        <v>258</v>
      </c>
      <c r="AW41" s="36">
        <v>35</v>
      </c>
      <c r="AX41" s="36">
        <v>8.9</v>
      </c>
      <c r="AY41" s="54" t="s">
        <v>75</v>
      </c>
      <c r="AZ41" s="36">
        <v>300</v>
      </c>
      <c r="BA41" s="36">
        <v>150</v>
      </c>
      <c r="BB41" s="36" t="s">
        <v>245</v>
      </c>
      <c r="BC41" s="124" t="s">
        <v>259</v>
      </c>
      <c r="BD41" s="59" t="str">
        <f t="shared" si="5"/>
        <v>Laser / LED Printer - 11 to 20 CPM (Color)4201dn</v>
      </c>
      <c r="BE41" s="36"/>
      <c r="BF41" s="36"/>
    </row>
    <row r="42" spans="1:58" s="7" customFormat="1" ht="12.75" customHeight="1">
      <c r="A42" s="51" t="s">
        <v>65</v>
      </c>
      <c r="B42" s="35">
        <v>5</v>
      </c>
      <c r="C42" s="42" t="s">
        <v>85</v>
      </c>
      <c r="D42" s="35" t="s">
        <v>67</v>
      </c>
      <c r="E42" s="151">
        <v>3000</v>
      </c>
      <c r="F42" s="36" t="s">
        <v>68</v>
      </c>
      <c r="G42" s="36" t="s">
        <v>69</v>
      </c>
      <c r="H42" s="37" t="s">
        <v>233</v>
      </c>
      <c r="I42" s="37" t="s">
        <v>260</v>
      </c>
      <c r="J42" s="37" t="s">
        <v>261</v>
      </c>
      <c r="K42" s="131">
        <v>371.05</v>
      </c>
      <c r="L42" s="131">
        <v>74.7</v>
      </c>
      <c r="M42" s="56">
        <v>1979.78</v>
      </c>
      <c r="N42" s="18">
        <f>SUM(Table1[[#This Row],[New Device NC Discounted Purchase Price]:[Estimated Consumables Purchases During 3 Year Lifecycle]])</f>
        <v>2425.5299999999997</v>
      </c>
      <c r="O42" s="152">
        <f>Table1[[#This Row],[36-Month Total Lease Payments4]]</f>
        <v>398.99748600000004</v>
      </c>
      <c r="P42" s="152">
        <f>Table1[[#This Row],[Estimated 3 Year Maintenance Agreement Price5]]</f>
        <v>3096.36</v>
      </c>
      <c r="Q42" s="18">
        <f t="shared" si="6"/>
        <v>3495.3574860000003</v>
      </c>
      <c r="R42" s="45">
        <v>522.61</v>
      </c>
      <c r="S42" s="50">
        <v>0.28999999999999998</v>
      </c>
      <c r="T42" s="56">
        <v>371.05</v>
      </c>
      <c r="U42" s="50">
        <v>0.28999999999999998</v>
      </c>
      <c r="V42" s="50">
        <v>0.15</v>
      </c>
      <c r="W42" s="57" t="s">
        <v>236</v>
      </c>
      <c r="X42" s="44" t="s">
        <v>262</v>
      </c>
      <c r="Y42" s="45">
        <v>90</v>
      </c>
      <c r="Z42" s="50">
        <v>0.17</v>
      </c>
      <c r="AA42" s="56">
        <v>74.7</v>
      </c>
      <c r="AB42" s="153">
        <v>2.9870000000000001E-2</v>
      </c>
      <c r="AC42" s="56">
        <f>Table1[[#This Row],[New Device NC Discounted Purchase Price2]]*Table1[[#This Row],[36-Month Lease Rate Factor (excluding Software)]]*36</f>
        <v>398.99748600000004</v>
      </c>
      <c r="AD42" s="47">
        <v>2.4500000000000001E-2</v>
      </c>
      <c r="AE42" s="56">
        <f>Table1[[#This Row],[New Device NC Discounted Purchase Price]]*Table1[[#This Row],[48-Month Lease Rate Factor (excluding Software)]]*48</f>
        <v>436.35480000000007</v>
      </c>
      <c r="AF42" s="47">
        <v>2.0400000000000001E-2</v>
      </c>
      <c r="AG42" s="56">
        <f>Table1[[#This Row],[New Device NC Discounted Purchase Price2]]*Table1[[#This Row],[60-Month Lease Rate Factor (excluding Software)]]*60</f>
        <v>454.16520000000003</v>
      </c>
      <c r="AH42" s="153">
        <v>2.9870000000000001E-2</v>
      </c>
      <c r="AI42" s="47">
        <v>2.4500000000000001E-2</v>
      </c>
      <c r="AJ42" s="47">
        <v>2.0400000000000001E-2</v>
      </c>
      <c r="AK42" s="80" t="s">
        <v>263</v>
      </c>
      <c r="AL42" s="45">
        <v>0</v>
      </c>
      <c r="AM42" s="50">
        <v>0.15</v>
      </c>
      <c r="AN42" s="56">
        <v>373.32</v>
      </c>
      <c r="AO42" s="35">
        <v>0</v>
      </c>
      <c r="AP42" s="52">
        <v>1.83E-2</v>
      </c>
      <c r="AQ42" s="154"/>
      <c r="AR42" s="130">
        <f t="shared" si="4"/>
        <v>3096.36</v>
      </c>
      <c r="AS42" s="45">
        <v>195</v>
      </c>
      <c r="AT42" s="36" t="s">
        <v>68</v>
      </c>
      <c r="AU42" s="36" t="s">
        <v>69</v>
      </c>
      <c r="AV42" s="36" t="s">
        <v>258</v>
      </c>
      <c r="AW42" s="36">
        <v>42</v>
      </c>
      <c r="AX42" s="36">
        <v>5.6</v>
      </c>
      <c r="AY42" s="54" t="s">
        <v>75</v>
      </c>
      <c r="AZ42" s="36">
        <v>350</v>
      </c>
      <c r="BA42" s="36">
        <v>150</v>
      </c>
      <c r="BB42" s="36" t="s">
        <v>252</v>
      </c>
      <c r="BC42" s="27" t="s">
        <v>264</v>
      </c>
      <c r="BD42" s="59" t="str">
        <f t="shared" si="5"/>
        <v>Laser / LED Printer - 31 to 44 CPM (Mono)4001dn</v>
      </c>
      <c r="BE42" s="36"/>
      <c r="BF42" s="36"/>
    </row>
    <row r="43" spans="1:58" s="7" customFormat="1" ht="12.75" customHeight="1">
      <c r="A43" s="51" t="s">
        <v>65</v>
      </c>
      <c r="B43" s="35">
        <v>6</v>
      </c>
      <c r="C43" s="42" t="s">
        <v>88</v>
      </c>
      <c r="D43" s="35" t="s">
        <v>67</v>
      </c>
      <c r="E43" s="151">
        <v>3000</v>
      </c>
      <c r="F43" s="36" t="s">
        <v>79</v>
      </c>
      <c r="G43" s="36" t="s">
        <v>69</v>
      </c>
      <c r="H43" s="37" t="s">
        <v>233</v>
      </c>
      <c r="I43" s="37" t="s">
        <v>254</v>
      </c>
      <c r="J43" s="37" t="s">
        <v>255</v>
      </c>
      <c r="K43" s="131">
        <v>552.5</v>
      </c>
      <c r="L43" s="131">
        <v>122.01</v>
      </c>
      <c r="M43" s="56">
        <v>5616.45</v>
      </c>
      <c r="N43" s="18">
        <f>SUM(Table1[[#This Row],[New Device NC Discounted Purchase Price]:[Estimated Consumables Purchases During 3 Year Lifecycle]])</f>
        <v>6290.96</v>
      </c>
      <c r="O43" s="152">
        <f>Table1[[#This Row],[36-Month Total Lease Payments4]]</f>
        <v>594.11429999999996</v>
      </c>
      <c r="P43" s="152">
        <f>Table1[[#This Row],[Estimated 3 Year Maintenance Agreement Price5]]</f>
        <v>8120.7540000000008</v>
      </c>
      <c r="Q43" s="18">
        <f>SUM(O43:P43)</f>
        <v>8714.8683000000001</v>
      </c>
      <c r="R43" s="45">
        <v>778.17</v>
      </c>
      <c r="S43" s="50">
        <v>0.28999999999999998</v>
      </c>
      <c r="T43" s="131">
        <v>552.5</v>
      </c>
      <c r="U43" s="50">
        <v>0.28999999999999998</v>
      </c>
      <c r="V43" s="50">
        <v>0.15</v>
      </c>
      <c r="W43" s="57" t="s">
        <v>236</v>
      </c>
      <c r="X43" s="44" t="s">
        <v>256</v>
      </c>
      <c r="Y43" s="45">
        <v>147</v>
      </c>
      <c r="Z43" s="50">
        <v>0.17</v>
      </c>
      <c r="AA43" s="56">
        <v>122.01</v>
      </c>
      <c r="AB43" s="153">
        <v>2.9870000000000001E-2</v>
      </c>
      <c r="AC43" s="56">
        <f>Table1[[#This Row],[New Device NC Discounted Purchase Price2]]*Table1[[#This Row],[36-Month Lease Rate Factor (excluding Software)]]*36</f>
        <v>594.11429999999996</v>
      </c>
      <c r="AD43" s="47">
        <v>2.4500000000000001E-2</v>
      </c>
      <c r="AE43" s="56">
        <f>Table1[[#This Row],[New Device NC Discounted Purchase Price]]*Table1[[#This Row],[48-Month Lease Rate Factor (excluding Software)]]*48</f>
        <v>649.74</v>
      </c>
      <c r="AF43" s="47">
        <v>2.0400000000000001E-2</v>
      </c>
      <c r="AG43" s="56">
        <f>Table1[[#This Row],[New Device NC Discounted Purchase Price2]]*Table1[[#This Row],[60-Month Lease Rate Factor (excluding Software)]]*60</f>
        <v>676.26</v>
      </c>
      <c r="AH43" s="153">
        <v>2.9870000000000001E-2</v>
      </c>
      <c r="AI43" s="47">
        <v>2.4500000000000001E-2</v>
      </c>
      <c r="AJ43" s="47">
        <v>2.0400000000000001E-2</v>
      </c>
      <c r="AK43" s="37" t="s">
        <v>257</v>
      </c>
      <c r="AL43" s="45">
        <v>0</v>
      </c>
      <c r="AM43" s="50">
        <v>0.15</v>
      </c>
      <c r="AN43" s="56">
        <v>600.27</v>
      </c>
      <c r="AO43" s="35">
        <v>0</v>
      </c>
      <c r="AP43" s="52">
        <v>2.3900000000000001E-2</v>
      </c>
      <c r="AQ43" s="52">
        <v>0.115</v>
      </c>
      <c r="AR43" s="130">
        <f>IFERROR(IF(F43="Mono",((AN43*3)+((E43*36)*AP43)),((AN43*3)+((E43*36)*AP43*0.62)+((E43*36)*AQ43*0.38))),"")</f>
        <v>8120.7540000000008</v>
      </c>
      <c r="AS43" s="45">
        <v>195</v>
      </c>
      <c r="AT43" s="36" t="s">
        <v>79</v>
      </c>
      <c r="AU43" s="36" t="s">
        <v>69</v>
      </c>
      <c r="AV43" s="36" t="s">
        <v>258</v>
      </c>
      <c r="AW43" s="36">
        <v>35</v>
      </c>
      <c r="AX43" s="36">
        <v>8.9</v>
      </c>
      <c r="AY43" s="54" t="s">
        <v>75</v>
      </c>
      <c r="AZ43" s="36">
        <v>300</v>
      </c>
      <c r="BA43" s="36">
        <v>150</v>
      </c>
      <c r="BB43" s="36" t="s">
        <v>245</v>
      </c>
      <c r="BC43" s="10" t="s">
        <v>259</v>
      </c>
      <c r="BD43" s="59" t="str">
        <f t="shared" si="5"/>
        <v>Laser / LED Printer - 21 to 34 CPM (Color)4201dn</v>
      </c>
      <c r="BE43" s="36"/>
      <c r="BF43" s="36"/>
    </row>
    <row r="44" spans="1:58" s="7" customFormat="1" ht="12.75" customHeight="1">
      <c r="A44" s="51" t="s">
        <v>65</v>
      </c>
      <c r="B44" s="35">
        <v>7</v>
      </c>
      <c r="C44" s="42" t="s">
        <v>91</v>
      </c>
      <c r="D44" s="35" t="s">
        <v>67</v>
      </c>
      <c r="E44" s="151">
        <v>5000</v>
      </c>
      <c r="F44" s="36" t="s">
        <v>68</v>
      </c>
      <c r="G44" s="36" t="s">
        <v>69</v>
      </c>
      <c r="H44" s="37" t="s">
        <v>233</v>
      </c>
      <c r="I44" s="37" t="s">
        <v>265</v>
      </c>
      <c r="J44" s="37" t="s">
        <v>266</v>
      </c>
      <c r="K44" s="131">
        <v>1514.15</v>
      </c>
      <c r="L44" s="131">
        <v>223.26999999999998</v>
      </c>
      <c r="M44" s="56">
        <v>1660.61</v>
      </c>
      <c r="N44" s="18">
        <f>SUM(Table1[[#This Row],[New Device NC Discounted Purchase Price]:[Estimated Consumables Purchases During 3 Year Lifecycle]])</f>
        <v>3398.0299999999997</v>
      </c>
      <c r="O44" s="152">
        <f>Table1[[#This Row],[36-Month Total Lease Payments4]]</f>
        <v>1628.1957780000002</v>
      </c>
      <c r="P44" s="152">
        <f>Table1[[#This Row],[Estimated 3 Year Maintenance Agreement Price5]]</f>
        <v>2142</v>
      </c>
      <c r="Q44" s="18">
        <f t="shared" si="6"/>
        <v>3770.1957780000002</v>
      </c>
      <c r="R44" s="45">
        <v>2132.61</v>
      </c>
      <c r="S44" s="50">
        <v>0.28999999999999998</v>
      </c>
      <c r="T44" s="56">
        <v>1514.15</v>
      </c>
      <c r="U44" s="50">
        <v>0.28999999999999998</v>
      </c>
      <c r="V44" s="50">
        <v>0.15</v>
      </c>
      <c r="W44" s="57" t="s">
        <v>236</v>
      </c>
      <c r="X44" s="44" t="s">
        <v>267</v>
      </c>
      <c r="Y44" s="45">
        <v>310</v>
      </c>
      <c r="Z44" s="50">
        <v>0.17</v>
      </c>
      <c r="AA44" s="56">
        <v>257.3</v>
      </c>
      <c r="AB44" s="153">
        <v>2.9870000000000001E-2</v>
      </c>
      <c r="AC44" s="56">
        <f>Table1[[#This Row],[New Device NC Discounted Purchase Price2]]*Table1[[#This Row],[36-Month Lease Rate Factor (excluding Software)]]*36</f>
        <v>1628.1957780000002</v>
      </c>
      <c r="AD44" s="47">
        <v>2.4500000000000001E-2</v>
      </c>
      <c r="AE44" s="56">
        <f>Table1[[#This Row],[New Device NC Discounted Purchase Price]]*Table1[[#This Row],[48-Month Lease Rate Factor (excluding Software)]]*48</f>
        <v>1780.6404000000002</v>
      </c>
      <c r="AF44" s="47">
        <v>2.0400000000000001E-2</v>
      </c>
      <c r="AG44" s="56">
        <f>Table1[[#This Row],[New Device NC Discounted Purchase Price2]]*Table1[[#This Row],[60-Month Lease Rate Factor (excluding Software)]]*60</f>
        <v>1853.3196000000003</v>
      </c>
      <c r="AH44" s="153">
        <v>2.9870000000000001E-2</v>
      </c>
      <c r="AI44" s="47">
        <v>2.4500000000000001E-2</v>
      </c>
      <c r="AJ44" s="47">
        <v>2.0400000000000001E-2</v>
      </c>
      <c r="AK44" s="80" t="s">
        <v>268</v>
      </c>
      <c r="AL44" s="45">
        <v>0</v>
      </c>
      <c r="AM44" s="50">
        <v>0.15</v>
      </c>
      <c r="AN44" s="56">
        <v>0</v>
      </c>
      <c r="AO44" s="35">
        <v>0</v>
      </c>
      <c r="AP44" s="52">
        <v>1.1900000000000001E-2</v>
      </c>
      <c r="AQ44" s="154"/>
      <c r="AR44" s="130">
        <f t="shared" si="4"/>
        <v>2142</v>
      </c>
      <c r="AS44" s="45">
        <v>195</v>
      </c>
      <c r="AT44" s="36" t="s">
        <v>68</v>
      </c>
      <c r="AU44" s="36" t="s">
        <v>69</v>
      </c>
      <c r="AV44" s="36" t="s">
        <v>269</v>
      </c>
      <c r="AW44" s="36">
        <v>65</v>
      </c>
      <c r="AX44" s="125" t="s">
        <v>270</v>
      </c>
      <c r="AY44" s="54" t="s">
        <v>75</v>
      </c>
      <c r="AZ44" s="36">
        <v>800</v>
      </c>
      <c r="BA44" s="36">
        <v>500</v>
      </c>
      <c r="BB44" s="36" t="s">
        <v>245</v>
      </c>
      <c r="BC44" s="124" t="s">
        <v>271</v>
      </c>
      <c r="BD44" s="59" t="str">
        <f t="shared" si="5"/>
        <v>Laser / LED Printer - 45 or more CPM (Mono)LaserJet M611dn</v>
      </c>
      <c r="BE44" s="36"/>
      <c r="BF44" s="36"/>
    </row>
    <row r="45" spans="1:58" s="7" customFormat="1" ht="12.75" customHeight="1">
      <c r="A45" s="51" t="s">
        <v>65</v>
      </c>
      <c r="B45" s="35">
        <v>8</v>
      </c>
      <c r="C45" s="42" t="s">
        <v>98</v>
      </c>
      <c r="D45" s="35" t="s">
        <v>67</v>
      </c>
      <c r="E45" s="151">
        <v>5000</v>
      </c>
      <c r="F45" s="36" t="s">
        <v>79</v>
      </c>
      <c r="G45" s="36" t="s">
        <v>69</v>
      </c>
      <c r="H45" s="37" t="s">
        <v>233</v>
      </c>
      <c r="I45" s="29" t="s">
        <v>272</v>
      </c>
      <c r="J45" s="28" t="s">
        <v>273</v>
      </c>
      <c r="K45" s="131">
        <v>2148.5100000000002</v>
      </c>
      <c r="L45" s="131">
        <v>405.87</v>
      </c>
      <c r="M45" s="56">
        <v>9853.4</v>
      </c>
      <c r="N45" s="18">
        <f>SUM(Table1[[#This Row],[New Device NC Discounted Purchase Price]:[Estimated Consumables Purchases During 3 Year Lifecycle]])</f>
        <v>12407.779999999999</v>
      </c>
      <c r="O45" s="152">
        <f>Table1[[#This Row],[36-Month Total Lease Payments4]]</f>
        <v>2310.3357732000004</v>
      </c>
      <c r="P45" s="152">
        <f>Table1[[#This Row],[Estimated 3 Year Maintenance Agreement Price5]]</f>
        <v>8802.9599999999991</v>
      </c>
      <c r="Q45" s="18">
        <f>SUM(O45:P45)</f>
        <v>11113.2957732</v>
      </c>
      <c r="R45" s="45">
        <v>3026.07</v>
      </c>
      <c r="S45" s="50">
        <v>0.28999999999999998</v>
      </c>
      <c r="T45" s="56">
        <v>2148.5100000000002</v>
      </c>
      <c r="U45" s="50">
        <v>0.28999999999999998</v>
      </c>
      <c r="V45" s="50">
        <v>0.15</v>
      </c>
      <c r="W45" s="57" t="s">
        <v>236</v>
      </c>
      <c r="X45" s="44" t="s">
        <v>274</v>
      </c>
      <c r="Y45" s="45">
        <v>489</v>
      </c>
      <c r="Z45" s="50">
        <v>0.17</v>
      </c>
      <c r="AA45" s="56">
        <v>405.87</v>
      </c>
      <c r="AB45" s="153">
        <v>2.9870000000000001E-2</v>
      </c>
      <c r="AC45" s="56">
        <f>Table1[[#This Row],[New Device NC Discounted Purchase Price2]]*Table1[[#This Row],[36-Month Lease Rate Factor (excluding Software)]]*36</f>
        <v>2310.3357732000004</v>
      </c>
      <c r="AD45" s="47">
        <v>2.4500000000000001E-2</v>
      </c>
      <c r="AE45" s="56">
        <f>Table1[[#This Row],[New Device NC Discounted Purchase Price]]*Table1[[#This Row],[48-Month Lease Rate Factor (excluding Software)]]*48</f>
        <v>2526.6477600000003</v>
      </c>
      <c r="AF45" s="47">
        <v>2.0400000000000001E-2</v>
      </c>
      <c r="AG45" s="56">
        <f>Table1[[#This Row],[New Device NC Discounted Purchase Price2]]*Table1[[#This Row],[60-Month Lease Rate Factor (excluding Software)]]*60</f>
        <v>2629.7762400000006</v>
      </c>
      <c r="AH45" s="153">
        <v>2.9870000000000001E-2</v>
      </c>
      <c r="AI45" s="47">
        <v>2.4500000000000001E-2</v>
      </c>
      <c r="AJ45" s="47">
        <v>2.0400000000000001E-2</v>
      </c>
      <c r="AK45" s="37" t="s">
        <v>275</v>
      </c>
      <c r="AL45" s="45">
        <v>0</v>
      </c>
      <c r="AM45" s="50">
        <v>0.15</v>
      </c>
      <c r="AN45" s="56">
        <v>497.96</v>
      </c>
      <c r="AO45" s="35">
        <v>0</v>
      </c>
      <c r="AP45" s="52">
        <v>1.6400000000000001E-2</v>
      </c>
      <c r="AQ45" s="52">
        <v>8.0100000000000005E-2</v>
      </c>
      <c r="AR45" s="130">
        <f>IFERROR(IF(F45="Mono",((AN45*3)+((E45*36)*AP45)),((AN45*3)+((E45*36)*AP45*0.62)+((E45*36)*AQ45*0.38))),"")</f>
        <v>8802.9599999999991</v>
      </c>
      <c r="AS45" s="45">
        <v>195</v>
      </c>
      <c r="AT45" s="36" t="s">
        <v>79</v>
      </c>
      <c r="AU45" s="36" t="s">
        <v>69</v>
      </c>
      <c r="AV45" s="36" t="s">
        <v>276</v>
      </c>
      <c r="AW45" s="36">
        <v>65</v>
      </c>
      <c r="AX45" s="36">
        <v>6</v>
      </c>
      <c r="AY45" s="54" t="s">
        <v>75</v>
      </c>
      <c r="AZ45" s="36">
        <v>650</v>
      </c>
      <c r="BA45" s="36">
        <v>500</v>
      </c>
      <c r="BB45" s="36" t="s">
        <v>96</v>
      </c>
      <c r="BC45" s="10" t="s">
        <v>277</v>
      </c>
      <c r="BD45" s="59" t="str">
        <f t="shared" si="5"/>
        <v>Laser / LED Printer - 35 or more CPM (Color)6701dn</v>
      </c>
      <c r="BE45" s="36"/>
      <c r="BF45" s="36"/>
    </row>
    <row r="46" spans="1:58" s="7" customFormat="1" ht="12.75" customHeight="1">
      <c r="A46" s="51" t="s">
        <v>65</v>
      </c>
      <c r="B46" s="35">
        <v>9</v>
      </c>
      <c r="C46" s="42" t="s">
        <v>103</v>
      </c>
      <c r="D46" s="35" t="s">
        <v>67</v>
      </c>
      <c r="E46" s="151">
        <v>4000</v>
      </c>
      <c r="F46" s="36" t="s">
        <v>68</v>
      </c>
      <c r="G46" s="36" t="s">
        <v>104</v>
      </c>
      <c r="H46" s="37" t="s">
        <v>233</v>
      </c>
      <c r="I46" s="37" t="s">
        <v>278</v>
      </c>
      <c r="J46" s="37" t="s">
        <v>279</v>
      </c>
      <c r="K46" s="131">
        <v>2502.91</v>
      </c>
      <c r="L46" s="131">
        <v>414.16999999999996</v>
      </c>
      <c r="M46" s="56">
        <v>1420.08</v>
      </c>
      <c r="N46" s="18">
        <f>SUM(Table1[[#This Row],[New Device NC Discounted Purchase Price]:[Estimated Consumables Purchases During 3 Year Lifecycle]])</f>
        <v>4337.16</v>
      </c>
      <c r="O46" s="152">
        <f>Table1[[#This Row],[36-Month Total Lease Payments4]]</f>
        <v>2691.4291812000001</v>
      </c>
      <c r="P46" s="152">
        <f>Table1[[#This Row],[Estimated 3 Year Maintenance Agreement Price5]]</f>
        <v>1828.8</v>
      </c>
      <c r="Q46" s="18">
        <f t="shared" si="6"/>
        <v>4520.2291812000003</v>
      </c>
      <c r="R46" s="45">
        <v>3525.23</v>
      </c>
      <c r="S46" s="50">
        <v>0.28999999999999998</v>
      </c>
      <c r="T46" s="56">
        <v>2502.91</v>
      </c>
      <c r="U46" s="50">
        <v>0.28999999999999998</v>
      </c>
      <c r="V46" s="50">
        <v>0.15</v>
      </c>
      <c r="W46" s="57" t="s">
        <v>236</v>
      </c>
      <c r="X46" s="44" t="s">
        <v>280</v>
      </c>
      <c r="Y46" s="45">
        <v>574</v>
      </c>
      <c r="Z46" s="50">
        <v>0.17</v>
      </c>
      <c r="AA46" s="56">
        <v>476.42</v>
      </c>
      <c r="AB46" s="153">
        <v>2.9870000000000001E-2</v>
      </c>
      <c r="AC46" s="56">
        <f>Table1[[#This Row],[New Device NC Discounted Purchase Price2]]*Table1[[#This Row],[36-Month Lease Rate Factor (excluding Software)]]*36</f>
        <v>2691.4291812000001</v>
      </c>
      <c r="AD46" s="47">
        <v>2.4500000000000001E-2</v>
      </c>
      <c r="AE46" s="56">
        <f>Table1[[#This Row],[New Device NC Discounted Purchase Price]]*Table1[[#This Row],[48-Month Lease Rate Factor (excluding Software)]]*48</f>
        <v>2943.4221600000001</v>
      </c>
      <c r="AF46" s="47">
        <v>2.0400000000000001E-2</v>
      </c>
      <c r="AG46" s="56">
        <f>Table1[[#This Row],[New Device NC Discounted Purchase Price2]]*Table1[[#This Row],[60-Month Lease Rate Factor (excluding Software)]]*60</f>
        <v>3063.5618400000003</v>
      </c>
      <c r="AH46" s="153">
        <v>2.9870000000000001E-2</v>
      </c>
      <c r="AI46" s="47">
        <v>2.4500000000000001E-2</v>
      </c>
      <c r="AJ46" s="47">
        <v>2.0400000000000001E-2</v>
      </c>
      <c r="AK46" s="37" t="s">
        <v>281</v>
      </c>
      <c r="AL46" s="45">
        <v>0</v>
      </c>
      <c r="AM46" s="50">
        <v>0.15</v>
      </c>
      <c r="AN46" s="56">
        <v>0</v>
      </c>
      <c r="AO46" s="35">
        <v>0</v>
      </c>
      <c r="AP46" s="52">
        <v>1.2699999999999999E-2</v>
      </c>
      <c r="AQ46" s="154"/>
      <c r="AR46" s="130">
        <f t="shared" si="4"/>
        <v>1828.8</v>
      </c>
      <c r="AS46" s="45">
        <v>195</v>
      </c>
      <c r="AT46" s="36" t="s">
        <v>68</v>
      </c>
      <c r="AU46" s="36" t="s">
        <v>104</v>
      </c>
      <c r="AV46" s="36" t="s">
        <v>282</v>
      </c>
      <c r="AW46" s="36">
        <v>40</v>
      </c>
      <c r="AX46" s="36">
        <v>10.5</v>
      </c>
      <c r="AY46" s="54" t="s">
        <v>75</v>
      </c>
      <c r="AZ46" s="36">
        <v>600</v>
      </c>
      <c r="BA46" s="36">
        <v>250</v>
      </c>
      <c r="BB46" s="36" t="s">
        <v>245</v>
      </c>
      <c r="BC46" s="10" t="s">
        <v>283</v>
      </c>
      <c r="BD46" s="59" t="str">
        <f t="shared" si="5"/>
        <v>Laser / LED Printer - 30 or more CPM (Mono)(Ledger)LASERJET 700 M712dn</v>
      </c>
      <c r="BE46" s="36"/>
      <c r="BF46" s="36"/>
    </row>
    <row r="47" spans="1:58" s="7" customFormat="1" ht="12.75" customHeight="1">
      <c r="A47" s="51" t="s">
        <v>65</v>
      </c>
      <c r="B47" s="35">
        <v>10</v>
      </c>
      <c r="C47" s="42" t="s">
        <v>110</v>
      </c>
      <c r="D47" s="35" t="s">
        <v>67</v>
      </c>
      <c r="E47" s="151">
        <v>4000</v>
      </c>
      <c r="F47" s="36" t="s">
        <v>79</v>
      </c>
      <c r="G47" s="36" t="s">
        <v>104</v>
      </c>
      <c r="H47" s="37" t="s">
        <v>233</v>
      </c>
      <c r="I47" s="37" t="s">
        <v>284</v>
      </c>
      <c r="J47" s="37" t="s">
        <v>285</v>
      </c>
      <c r="K47" s="131">
        <v>4171.55</v>
      </c>
      <c r="L47" s="131">
        <v>1327.17</v>
      </c>
      <c r="M47" s="56">
        <v>2240.44</v>
      </c>
      <c r="N47" s="18">
        <f>SUM(Table1[[#This Row],[New Device NC Discounted Purchase Price]:[Estimated Consumables Purchases During 3 Year Lifecycle]])</f>
        <v>7739.16</v>
      </c>
      <c r="O47" s="152">
        <f>Table1[[#This Row],[36-Month Total Lease Payments4]]</f>
        <v>4485.7511460000005</v>
      </c>
      <c r="P47" s="152">
        <f>Table1[[#This Row],[Estimated 3 Year Maintenance Agreement Price5]]</f>
        <v>7082.4960000000001</v>
      </c>
      <c r="Q47" s="18">
        <f t="shared" si="6"/>
        <v>11568.247146000002</v>
      </c>
      <c r="R47" s="45">
        <v>5875.42</v>
      </c>
      <c r="S47" s="50">
        <v>0.28999999999999998</v>
      </c>
      <c r="T47" s="56">
        <v>4171.55</v>
      </c>
      <c r="U47" s="50">
        <v>0.28999999999999998</v>
      </c>
      <c r="V47" s="50">
        <v>0.15</v>
      </c>
      <c r="W47" s="57" t="s">
        <v>236</v>
      </c>
      <c r="X47" s="44" t="s">
        <v>286</v>
      </c>
      <c r="Y47" s="45">
        <v>1839</v>
      </c>
      <c r="Z47" s="50">
        <v>0.17</v>
      </c>
      <c r="AA47" s="56">
        <v>1526.37</v>
      </c>
      <c r="AB47" s="153">
        <v>2.9870000000000001E-2</v>
      </c>
      <c r="AC47" s="56">
        <f>Table1[[#This Row],[New Device NC Discounted Purchase Price2]]*Table1[[#This Row],[36-Month Lease Rate Factor (excluding Software)]]*36</f>
        <v>4485.7511460000005</v>
      </c>
      <c r="AD47" s="47">
        <v>2.4500000000000001E-2</v>
      </c>
      <c r="AE47" s="56">
        <f>Table1[[#This Row],[New Device NC Discounted Purchase Price]]*Table1[[#This Row],[48-Month Lease Rate Factor (excluding Software)]]*48</f>
        <v>4905.7428</v>
      </c>
      <c r="AF47" s="47">
        <v>2.0400000000000001E-2</v>
      </c>
      <c r="AG47" s="56">
        <f>Table1[[#This Row],[New Device NC Discounted Purchase Price2]]*Table1[[#This Row],[60-Month Lease Rate Factor (excluding Software)]]*60</f>
        <v>5105.9772000000012</v>
      </c>
      <c r="AH47" s="153">
        <v>2.9870000000000001E-2</v>
      </c>
      <c r="AI47" s="47">
        <v>2.4500000000000001E-2</v>
      </c>
      <c r="AJ47" s="47">
        <v>2.0400000000000001E-2</v>
      </c>
      <c r="AK47" s="37" t="s">
        <v>287</v>
      </c>
      <c r="AL47" s="45">
        <v>0</v>
      </c>
      <c r="AM47" s="50">
        <v>0.15</v>
      </c>
      <c r="AN47" s="56">
        <v>0</v>
      </c>
      <c r="AO47" s="35">
        <v>0</v>
      </c>
      <c r="AP47" s="52">
        <v>2.1899999999999999E-2</v>
      </c>
      <c r="AQ47" s="52">
        <v>9.3700000000000006E-2</v>
      </c>
      <c r="AR47" s="130">
        <f t="shared" si="4"/>
        <v>7082.4960000000001</v>
      </c>
      <c r="AS47" s="45">
        <v>195</v>
      </c>
      <c r="AT47" s="36" t="s">
        <v>79</v>
      </c>
      <c r="AU47" s="36" t="s">
        <v>104</v>
      </c>
      <c r="AV47" s="36" t="s">
        <v>288</v>
      </c>
      <c r="AW47" s="36">
        <v>55</v>
      </c>
      <c r="AX47" s="36">
        <v>6</v>
      </c>
      <c r="AY47" s="54" t="s">
        <v>75</v>
      </c>
      <c r="AZ47" s="36">
        <v>650</v>
      </c>
      <c r="BA47" s="36">
        <v>500</v>
      </c>
      <c r="BB47" s="36" t="s">
        <v>289</v>
      </c>
      <c r="BC47" s="10" t="s">
        <v>290</v>
      </c>
      <c r="BD47" s="59" t="str">
        <f t="shared" si="5"/>
        <v>Laser / LED Printer - 20 or more CPM (Color)(Ledger)HP Color LaserJet M856dn</v>
      </c>
      <c r="BE47" s="36"/>
      <c r="BF47" s="36"/>
    </row>
    <row r="48" spans="1:58" s="7" customFormat="1" ht="25.5" customHeight="1">
      <c r="A48" s="51" t="s">
        <v>116</v>
      </c>
      <c r="B48" s="35">
        <v>11</v>
      </c>
      <c r="C48" s="42" t="s">
        <v>117</v>
      </c>
      <c r="D48" s="35" t="s">
        <v>118</v>
      </c>
      <c r="E48" s="151">
        <v>2500</v>
      </c>
      <c r="F48" s="36" t="s">
        <v>68</v>
      </c>
      <c r="G48" s="36" t="s">
        <v>69</v>
      </c>
      <c r="H48" s="37" t="s">
        <v>233</v>
      </c>
      <c r="I48" s="74" t="s">
        <v>291</v>
      </c>
      <c r="J48" s="37" t="s">
        <v>292</v>
      </c>
      <c r="K48" s="131">
        <v>543.42999999999995</v>
      </c>
      <c r="L48" s="131">
        <v>181.77</v>
      </c>
      <c r="M48" s="56">
        <v>1619.82</v>
      </c>
      <c r="N48" s="18">
        <f>SUM(Table1[[#This Row],[New Device NC Discounted Purchase Price]:[Estimated Consumables Purchases During 3 Year Lifecycle]])</f>
        <v>2345.02</v>
      </c>
      <c r="O48" s="152">
        <f>Table1[[#This Row],[36-Month Total Lease Payments4]]</f>
        <v>584.36114759999998</v>
      </c>
      <c r="P48" s="152">
        <f>Table1[[#This Row],[Estimated 3 Year Maintenance Agreement Price5]]</f>
        <v>2766.96</v>
      </c>
      <c r="Q48" s="18">
        <f t="shared" si="6"/>
        <v>3351.3211476000001</v>
      </c>
      <c r="R48" s="45">
        <v>765.39</v>
      </c>
      <c r="S48" s="50">
        <v>0.28999999999999998</v>
      </c>
      <c r="T48" s="56">
        <v>543.42999999999995</v>
      </c>
      <c r="U48" s="50">
        <v>0.28999999999999998</v>
      </c>
      <c r="V48" s="50">
        <v>0.15</v>
      </c>
      <c r="W48" s="57" t="s">
        <v>236</v>
      </c>
      <c r="X48" s="44" t="s">
        <v>293</v>
      </c>
      <c r="Y48" s="45">
        <v>219</v>
      </c>
      <c r="Z48" s="50">
        <v>0.17</v>
      </c>
      <c r="AA48" s="56">
        <v>181.77</v>
      </c>
      <c r="AB48" s="153">
        <v>2.9870000000000001E-2</v>
      </c>
      <c r="AC48" s="56">
        <f>Table1[[#This Row],[New Device NC Discounted Purchase Price2]]*Table1[[#This Row],[36-Month Lease Rate Factor (excluding Software)]]*36</f>
        <v>584.36114759999998</v>
      </c>
      <c r="AD48" s="47">
        <v>2.4500000000000001E-2</v>
      </c>
      <c r="AE48" s="56">
        <f>Table1[[#This Row],[New Device NC Discounted Purchase Price]]*Table1[[#This Row],[48-Month Lease Rate Factor (excluding Software)]]*48</f>
        <v>639.07367999999997</v>
      </c>
      <c r="AF48" s="47">
        <v>2.0400000000000001E-2</v>
      </c>
      <c r="AG48" s="56">
        <f>Table1[[#This Row],[New Device NC Discounted Purchase Price2]]*Table1[[#This Row],[60-Month Lease Rate Factor (excluding Software)]]*60</f>
        <v>665.15832</v>
      </c>
      <c r="AH48" s="153">
        <v>2.9870000000000001E-2</v>
      </c>
      <c r="AI48" s="47">
        <v>2.4500000000000001E-2</v>
      </c>
      <c r="AJ48" s="47">
        <v>2.0400000000000001E-2</v>
      </c>
      <c r="AK48" s="37" t="s">
        <v>294</v>
      </c>
      <c r="AL48" s="45">
        <v>0</v>
      </c>
      <c r="AM48" s="50">
        <v>0.15</v>
      </c>
      <c r="AN48" s="56">
        <v>373.32</v>
      </c>
      <c r="AO48" s="35">
        <v>0</v>
      </c>
      <c r="AP48" s="52">
        <v>1.83E-2</v>
      </c>
      <c r="AQ48" s="154"/>
      <c r="AR48" s="130">
        <f t="shared" si="4"/>
        <v>2766.96</v>
      </c>
      <c r="AS48" s="45">
        <v>195</v>
      </c>
      <c r="AT48" s="36" t="s">
        <v>68</v>
      </c>
      <c r="AU48" s="36" t="s">
        <v>295</v>
      </c>
      <c r="AV48" s="36" t="s">
        <v>258</v>
      </c>
      <c r="AW48" s="36">
        <v>42</v>
      </c>
      <c r="AX48" s="36">
        <v>6</v>
      </c>
      <c r="AY48" s="54" t="s">
        <v>75</v>
      </c>
      <c r="AZ48" s="36">
        <v>350</v>
      </c>
      <c r="BA48" s="36">
        <v>150</v>
      </c>
      <c r="BB48" s="54" t="s">
        <v>245</v>
      </c>
      <c r="BC48" s="10" t="s">
        <v>296</v>
      </c>
      <c r="BD48" s="59" t="str">
        <f t="shared" si="5"/>
        <v>Digital MFD - 19 to 30 CPM (Mono)4101fdn</v>
      </c>
      <c r="BE48" s="36"/>
      <c r="BF48" s="36"/>
    </row>
    <row r="49" spans="1:58" s="7" customFormat="1" ht="25.5" customHeight="1">
      <c r="A49" s="51" t="s">
        <v>116</v>
      </c>
      <c r="B49" s="35">
        <v>12</v>
      </c>
      <c r="C49" s="42" t="s">
        <v>120</v>
      </c>
      <c r="D49" s="35" t="s">
        <v>118</v>
      </c>
      <c r="E49" s="151">
        <v>2500</v>
      </c>
      <c r="F49" s="36" t="s">
        <v>79</v>
      </c>
      <c r="G49" s="36" t="s">
        <v>69</v>
      </c>
      <c r="H49" s="37" t="s">
        <v>233</v>
      </c>
      <c r="I49" s="37" t="s">
        <v>297</v>
      </c>
      <c r="J49" s="37" t="s">
        <v>298</v>
      </c>
      <c r="K49" s="131">
        <v>706.73</v>
      </c>
      <c r="L49" s="131">
        <v>266.43</v>
      </c>
      <c r="M49" s="56">
        <v>4672.9799999999996</v>
      </c>
      <c r="N49" s="18">
        <f>SUM(Table1[[#This Row],[New Device NC Discounted Purchase Price]:[Estimated Consumables Purchases During 3 Year Lifecycle]])</f>
        <v>5646.1399999999994</v>
      </c>
      <c r="O49" s="152">
        <f>Table1[[#This Row],[36-Month Total Lease Payments4]]</f>
        <v>759.96090360000005</v>
      </c>
      <c r="P49" s="152">
        <f>Table1[[#This Row],[Estimated 3 Year Maintenance Agreement Price5]]</f>
        <v>7067.43</v>
      </c>
      <c r="Q49" s="18">
        <f>SUM(O49:P49)</f>
        <v>7827.3909036000005</v>
      </c>
      <c r="R49" s="45">
        <v>995.39</v>
      </c>
      <c r="S49" s="50">
        <v>0.28999999999999998</v>
      </c>
      <c r="T49" s="56">
        <v>706.73</v>
      </c>
      <c r="U49" s="50">
        <v>0.28999999999999998</v>
      </c>
      <c r="V49" s="50">
        <v>0.15</v>
      </c>
      <c r="W49" s="57" t="s">
        <v>236</v>
      </c>
      <c r="X49" s="44" t="s">
        <v>299</v>
      </c>
      <c r="Y49" s="45">
        <v>321</v>
      </c>
      <c r="Z49" s="50">
        <v>0.17</v>
      </c>
      <c r="AA49" s="56">
        <v>266.43</v>
      </c>
      <c r="AB49" s="153">
        <v>2.9870000000000001E-2</v>
      </c>
      <c r="AC49" s="56">
        <f>Table1[[#This Row],[New Device NC Discounted Purchase Price2]]*Table1[[#This Row],[36-Month Lease Rate Factor (excluding Software)]]*36</f>
        <v>759.96090360000005</v>
      </c>
      <c r="AD49" s="47">
        <v>2.4500000000000001E-2</v>
      </c>
      <c r="AE49" s="56">
        <f>Table1[[#This Row],[New Device NC Discounted Purchase Price]]*Table1[[#This Row],[48-Month Lease Rate Factor (excluding Software)]]*48</f>
        <v>831.11447999999996</v>
      </c>
      <c r="AF49" s="47">
        <v>2.0400000000000001E-2</v>
      </c>
      <c r="AG49" s="56">
        <f>Table1[[#This Row],[New Device NC Discounted Purchase Price2]]*Table1[[#This Row],[60-Month Lease Rate Factor (excluding Software)]]*60</f>
        <v>865.03752000000009</v>
      </c>
      <c r="AH49" s="153">
        <v>2.9870000000000001E-2</v>
      </c>
      <c r="AI49" s="47">
        <v>2.4500000000000001E-2</v>
      </c>
      <c r="AJ49" s="47">
        <v>2.0400000000000001E-2</v>
      </c>
      <c r="AK49" s="37" t="s">
        <v>300</v>
      </c>
      <c r="AL49" s="45"/>
      <c r="AM49" s="50">
        <v>0.15</v>
      </c>
      <c r="AN49" s="56">
        <v>600.27</v>
      </c>
      <c r="AO49" s="35">
        <v>0</v>
      </c>
      <c r="AP49" s="52">
        <v>2.3900000000000001E-2</v>
      </c>
      <c r="AQ49" s="52">
        <v>0.115</v>
      </c>
      <c r="AR49" s="130">
        <f>IFERROR(IF(F49="Mono",((AN49*3)+((E49*36)*AP49)),((AN49*3)+((E49*36)*AP49*0.62)+((E49*36)*AQ49*0.38))),"")</f>
        <v>7067.43</v>
      </c>
      <c r="AS49" s="45">
        <v>195</v>
      </c>
      <c r="AT49" s="36" t="s">
        <v>79</v>
      </c>
      <c r="AU49" s="36" t="s">
        <v>301</v>
      </c>
      <c r="AV49" s="36" t="s">
        <v>258</v>
      </c>
      <c r="AW49" s="36">
        <v>35</v>
      </c>
      <c r="AX49" s="36">
        <v>8.9</v>
      </c>
      <c r="AY49" s="54" t="s">
        <v>75</v>
      </c>
      <c r="AZ49" s="36">
        <v>300</v>
      </c>
      <c r="BA49" s="36">
        <v>150</v>
      </c>
      <c r="BB49" s="54" t="s">
        <v>302</v>
      </c>
      <c r="BC49" s="10" t="s">
        <v>303</v>
      </c>
      <c r="BD49" s="59" t="str">
        <f t="shared" si="5"/>
        <v>Digital MFD - 14 to 30 CPM (Color)4301fdn</v>
      </c>
      <c r="BE49" s="36"/>
      <c r="BF49" s="36"/>
    </row>
    <row r="50" spans="1:58" s="7" customFormat="1" ht="25.5" customHeight="1">
      <c r="A50" s="51" t="s">
        <v>116</v>
      </c>
      <c r="B50" s="35">
        <v>13</v>
      </c>
      <c r="C50" s="42" t="s">
        <v>124</v>
      </c>
      <c r="D50" s="35" t="s">
        <v>118</v>
      </c>
      <c r="E50" s="151">
        <v>4000</v>
      </c>
      <c r="F50" s="36" t="s">
        <v>68</v>
      </c>
      <c r="G50" s="36" t="s">
        <v>222</v>
      </c>
      <c r="H50" s="37" t="s">
        <v>233</v>
      </c>
      <c r="I50" s="37" t="s">
        <v>304</v>
      </c>
      <c r="J50" s="37" t="s">
        <v>305</v>
      </c>
      <c r="K50" s="131">
        <v>3769.88</v>
      </c>
      <c r="L50" s="131">
        <v>912.17</v>
      </c>
      <c r="M50" s="56">
        <v>1420.08</v>
      </c>
      <c r="N50" s="18">
        <f>SUM(Table1[[#This Row],[New Device NC Discounted Purchase Price]:[Estimated Consumables Purchases During 3 Year Lifecycle]])</f>
        <v>6102.13</v>
      </c>
      <c r="O50" s="152">
        <f>Table1[[#This Row],[36-Month Total Lease Payments4]]</f>
        <v>4053.8273616000001</v>
      </c>
      <c r="P50" s="152">
        <f>Table1[[#This Row],[Estimated 3 Year Maintenance Agreement Price5]]</f>
        <v>1828.8</v>
      </c>
      <c r="Q50" s="18">
        <f t="shared" si="6"/>
        <v>5882.6273615999999</v>
      </c>
      <c r="R50" s="45">
        <v>5309.69</v>
      </c>
      <c r="S50" s="50">
        <v>0.28999999999999998</v>
      </c>
      <c r="T50" s="56">
        <v>3769.88</v>
      </c>
      <c r="U50" s="50">
        <v>0.28999999999999998</v>
      </c>
      <c r="V50" s="50">
        <v>0.15</v>
      </c>
      <c r="W50" s="57" t="s">
        <v>236</v>
      </c>
      <c r="X50" s="44" t="s">
        <v>306</v>
      </c>
      <c r="Y50" s="45">
        <v>1264</v>
      </c>
      <c r="Z50" s="50">
        <v>0.17</v>
      </c>
      <c r="AA50" s="56">
        <v>1049.1199999999999</v>
      </c>
      <c r="AB50" s="153">
        <v>2.9870000000000001E-2</v>
      </c>
      <c r="AC50" s="56">
        <f>Table1[[#This Row],[New Device NC Discounted Purchase Price2]]*Table1[[#This Row],[36-Month Lease Rate Factor (excluding Software)]]*36</f>
        <v>4053.8273616000001</v>
      </c>
      <c r="AD50" s="47">
        <v>2.4500000000000001E-2</v>
      </c>
      <c r="AE50" s="56">
        <f>Table1[[#This Row],[New Device NC Discounted Purchase Price]]*Table1[[#This Row],[48-Month Lease Rate Factor (excluding Software)]]*48</f>
        <v>4433.3788800000002</v>
      </c>
      <c r="AF50" s="47">
        <v>2.0400000000000001E-2</v>
      </c>
      <c r="AG50" s="56">
        <f>Table1[[#This Row],[New Device NC Discounted Purchase Price2]]*Table1[[#This Row],[60-Month Lease Rate Factor (excluding Software)]]*60</f>
        <v>4614.3331200000011</v>
      </c>
      <c r="AH50" s="153">
        <v>2.9870000000000001E-2</v>
      </c>
      <c r="AI50" s="47">
        <v>2.4500000000000001E-2</v>
      </c>
      <c r="AJ50" s="47">
        <v>2.0400000000000001E-2</v>
      </c>
      <c r="AK50" s="37" t="s">
        <v>307</v>
      </c>
      <c r="AL50" s="45">
        <v>0</v>
      </c>
      <c r="AM50" s="50">
        <v>0.15</v>
      </c>
      <c r="AN50" s="56">
        <v>0</v>
      </c>
      <c r="AO50" s="35">
        <v>0</v>
      </c>
      <c r="AP50" s="52">
        <v>1.2699999999999999E-2</v>
      </c>
      <c r="AQ50" s="154"/>
      <c r="AR50" s="130">
        <f t="shared" si="4"/>
        <v>1828.8</v>
      </c>
      <c r="AS50" s="45">
        <v>195</v>
      </c>
      <c r="AT50" s="36" t="s">
        <v>68</v>
      </c>
      <c r="AU50" s="36" t="s">
        <v>222</v>
      </c>
      <c r="AV50" s="36" t="s">
        <v>282</v>
      </c>
      <c r="AW50" s="36">
        <v>40</v>
      </c>
      <c r="AX50" s="36">
        <v>10</v>
      </c>
      <c r="AY50" s="54" t="s">
        <v>75</v>
      </c>
      <c r="AZ50" s="36">
        <v>600</v>
      </c>
      <c r="BA50" s="36">
        <v>250</v>
      </c>
      <c r="BB50" s="54" t="s">
        <v>308</v>
      </c>
      <c r="BC50" s="10" t="s">
        <v>309</v>
      </c>
      <c r="BD50" s="59" t="str">
        <f t="shared" si="5"/>
        <v>Digital MFD - 21 to 30 CPM (Mono)(Ledger)LASERJET Ent. 700 MFP M725dn</v>
      </c>
      <c r="BE50" s="36"/>
      <c r="BF50" s="36"/>
    </row>
    <row r="51" spans="1:58" s="7" customFormat="1" ht="25.5" customHeight="1">
      <c r="A51" s="51" t="s">
        <v>116</v>
      </c>
      <c r="B51" s="35">
        <v>14</v>
      </c>
      <c r="C51" s="42" t="s">
        <v>128</v>
      </c>
      <c r="D51" s="35" t="s">
        <v>118</v>
      </c>
      <c r="E51" s="151">
        <v>4000</v>
      </c>
      <c r="F51" s="36" t="s">
        <v>79</v>
      </c>
      <c r="G51" s="36" t="s">
        <v>222</v>
      </c>
      <c r="H51" s="37" t="s">
        <v>233</v>
      </c>
      <c r="I51" s="37" t="s">
        <v>310</v>
      </c>
      <c r="J51" s="37" t="s">
        <v>311</v>
      </c>
      <c r="K51" s="131">
        <v>5680.28</v>
      </c>
      <c r="L51" s="131">
        <v>1559.57</v>
      </c>
      <c r="M51" s="56">
        <v>2240.44</v>
      </c>
      <c r="N51" s="18">
        <f>SUM(Table1[[#This Row],[New Device NC Discounted Purchase Price]:[Estimated Consumables Purchases During 3 Year Lifecycle]])</f>
        <v>9480.2899999999991</v>
      </c>
      <c r="O51" s="152">
        <f>Table1[[#This Row],[36-Month Total Lease Payments4]]</f>
        <v>6108.1186895999999</v>
      </c>
      <c r="P51" s="152">
        <f>Table1[[#This Row],[Estimated 3 Year Maintenance Agreement Price5]]</f>
        <v>6068.7360000000008</v>
      </c>
      <c r="Q51" s="18">
        <f t="shared" si="6"/>
        <v>12176.854689600001</v>
      </c>
      <c r="R51" s="45">
        <v>8000.39</v>
      </c>
      <c r="S51" s="50">
        <v>0.28999999999999998</v>
      </c>
      <c r="T51" s="56">
        <v>5680.28</v>
      </c>
      <c r="U51" s="50">
        <v>0.28999999999999998</v>
      </c>
      <c r="V51" s="50">
        <v>0.15</v>
      </c>
      <c r="W51" s="57" t="s">
        <v>236</v>
      </c>
      <c r="X51" s="44" t="s">
        <v>312</v>
      </c>
      <c r="Y51" s="45">
        <v>2161</v>
      </c>
      <c r="Z51" s="50">
        <v>0.17</v>
      </c>
      <c r="AA51" s="56">
        <v>1793.63</v>
      </c>
      <c r="AB51" s="153">
        <v>2.9870000000000001E-2</v>
      </c>
      <c r="AC51" s="56">
        <f>Table1[[#This Row],[New Device NC Discounted Purchase Price2]]*Table1[[#This Row],[36-Month Lease Rate Factor (excluding Software)]]*36</f>
        <v>6108.1186895999999</v>
      </c>
      <c r="AD51" s="47">
        <v>2.4500000000000001E-2</v>
      </c>
      <c r="AE51" s="56">
        <f>Table1[[#This Row],[New Device NC Discounted Purchase Price]]*Table1[[#This Row],[48-Month Lease Rate Factor (excluding Software)]]*48</f>
        <v>6680.0092799999993</v>
      </c>
      <c r="AF51" s="47">
        <v>2.0400000000000001E-2</v>
      </c>
      <c r="AG51" s="56">
        <f>Table1[[#This Row],[New Device NC Discounted Purchase Price2]]*Table1[[#This Row],[60-Month Lease Rate Factor (excluding Software)]]*60</f>
        <v>6952.6627200000003</v>
      </c>
      <c r="AH51" s="153">
        <v>2.9870000000000001E-2</v>
      </c>
      <c r="AI51" s="47">
        <v>2.4500000000000001E-2</v>
      </c>
      <c r="AJ51" s="47">
        <v>2.0400000000000001E-2</v>
      </c>
      <c r="AK51" s="37" t="s">
        <v>313</v>
      </c>
      <c r="AL51" s="45">
        <v>0</v>
      </c>
      <c r="AM51" s="50">
        <v>0.15</v>
      </c>
      <c r="AN51" s="56">
        <v>0</v>
      </c>
      <c r="AO51" s="35">
        <v>0</v>
      </c>
      <c r="AP51" s="52">
        <v>1.6E-2</v>
      </c>
      <c r="AQ51" s="52">
        <v>8.48E-2</v>
      </c>
      <c r="AR51" s="130">
        <f t="shared" si="4"/>
        <v>6068.7360000000008</v>
      </c>
      <c r="AS51" s="45">
        <v>195</v>
      </c>
      <c r="AT51" s="36" t="s">
        <v>79</v>
      </c>
      <c r="AU51" s="36" t="s">
        <v>222</v>
      </c>
      <c r="AV51" s="36" t="s">
        <v>314</v>
      </c>
      <c r="AW51" s="36">
        <v>40</v>
      </c>
      <c r="AX51" s="36">
        <v>7</v>
      </c>
      <c r="AY51" s="54" t="s">
        <v>75</v>
      </c>
      <c r="AZ51" s="36">
        <v>650</v>
      </c>
      <c r="BA51" s="36">
        <v>500</v>
      </c>
      <c r="BB51" s="54" t="s">
        <v>83</v>
      </c>
      <c r="BC51" s="10" t="s">
        <v>315</v>
      </c>
      <c r="BD51" s="59" t="str">
        <f t="shared" si="5"/>
        <v>Digital MFD - 21 to 30 CPM (Color)(Ledger)Color LaserJet M776dn</v>
      </c>
      <c r="BE51" s="36"/>
      <c r="BF51" s="36"/>
    </row>
    <row r="52" spans="1:58" s="7" customFormat="1" ht="25.5" customHeight="1">
      <c r="A52" s="51" t="s">
        <v>116</v>
      </c>
      <c r="B52" s="35">
        <v>15</v>
      </c>
      <c r="C52" s="42" t="s">
        <v>131</v>
      </c>
      <c r="D52" s="35" t="s">
        <v>118</v>
      </c>
      <c r="E52" s="151">
        <v>12000</v>
      </c>
      <c r="F52" s="36" t="s">
        <v>68</v>
      </c>
      <c r="G52" s="36" t="s">
        <v>69</v>
      </c>
      <c r="H52" s="37" t="s">
        <v>233</v>
      </c>
      <c r="I52" s="37" t="s">
        <v>316</v>
      </c>
      <c r="J52" s="37" t="s">
        <v>317</v>
      </c>
      <c r="K52" s="131">
        <v>2212</v>
      </c>
      <c r="L52" s="131">
        <v>497.16999999999996</v>
      </c>
      <c r="M52" s="56">
        <v>8396.61</v>
      </c>
      <c r="N52" s="18">
        <f>SUM(Table1[[#This Row],[New Device NC Discounted Purchase Price]:[Estimated Consumables Purchases During 3 Year Lifecycle]])</f>
        <v>11105.78</v>
      </c>
      <c r="O52" s="152">
        <f>Table1[[#This Row],[36-Month Total Lease Payments4]]</f>
        <v>2378.6078400000001</v>
      </c>
      <c r="P52" s="152">
        <f>Table1[[#This Row],[Estimated 3 Year Maintenance Agreement Price5]]</f>
        <v>6566.4</v>
      </c>
      <c r="Q52" s="18">
        <f t="shared" si="6"/>
        <v>8945.0078400000002</v>
      </c>
      <c r="R52" s="45">
        <v>3115.49</v>
      </c>
      <c r="S52" s="50">
        <v>0.28999999999999998</v>
      </c>
      <c r="T52" s="56">
        <v>2212</v>
      </c>
      <c r="U52" s="50">
        <v>0.28999999999999998</v>
      </c>
      <c r="V52" s="50">
        <v>0.15</v>
      </c>
      <c r="W52" s="57" t="s">
        <v>236</v>
      </c>
      <c r="X52" s="44" t="s">
        <v>318</v>
      </c>
      <c r="Y52" s="45">
        <v>689</v>
      </c>
      <c r="Z52" s="50">
        <v>0.17</v>
      </c>
      <c r="AA52" s="56">
        <v>571.87</v>
      </c>
      <c r="AB52" s="153">
        <v>2.9870000000000001E-2</v>
      </c>
      <c r="AC52" s="56">
        <f>Table1[[#This Row],[New Device NC Discounted Purchase Price2]]*Table1[[#This Row],[36-Month Lease Rate Factor (excluding Software)]]*36</f>
        <v>2378.6078400000001</v>
      </c>
      <c r="AD52" s="47">
        <v>2.4500000000000001E-2</v>
      </c>
      <c r="AE52" s="56">
        <f>Table1[[#This Row],[New Device NC Discounted Purchase Price]]*Table1[[#This Row],[48-Month Lease Rate Factor (excluding Software)]]*48</f>
        <v>2601.3119999999999</v>
      </c>
      <c r="AF52" s="47">
        <v>2.0400000000000001E-2</v>
      </c>
      <c r="AG52" s="56">
        <f>Table1[[#This Row],[New Device NC Discounted Purchase Price2]]*Table1[[#This Row],[60-Month Lease Rate Factor (excluding Software)]]*60</f>
        <v>2707.4879999999998</v>
      </c>
      <c r="AH52" s="153">
        <v>2.9870000000000001E-2</v>
      </c>
      <c r="AI52" s="47">
        <v>2.4500000000000001E-2</v>
      </c>
      <c r="AJ52" s="47">
        <v>2.0400000000000001E-2</v>
      </c>
      <c r="AK52" s="37" t="s">
        <v>319</v>
      </c>
      <c r="AL52" s="45">
        <v>0</v>
      </c>
      <c r="AM52" s="50">
        <v>0.15</v>
      </c>
      <c r="AN52" s="56">
        <v>0</v>
      </c>
      <c r="AO52" s="35">
        <v>0</v>
      </c>
      <c r="AP52" s="52">
        <v>1.52E-2</v>
      </c>
      <c r="AQ52" s="154"/>
      <c r="AR52" s="130">
        <f t="shared" si="4"/>
        <v>6566.4</v>
      </c>
      <c r="AS52" s="45">
        <v>195</v>
      </c>
      <c r="AT52" s="36" t="s">
        <v>68</v>
      </c>
      <c r="AU52" s="36" t="s">
        <v>301</v>
      </c>
      <c r="AV52" s="36" t="s">
        <v>320</v>
      </c>
      <c r="AW52" s="36">
        <v>45</v>
      </c>
      <c r="AX52" s="36">
        <v>5.7</v>
      </c>
      <c r="AY52" s="54" t="s">
        <v>75</v>
      </c>
      <c r="AZ52" s="36">
        <v>650</v>
      </c>
      <c r="BA52" s="36">
        <v>250</v>
      </c>
      <c r="BB52" s="54" t="s">
        <v>321</v>
      </c>
      <c r="BC52" s="10" t="s">
        <v>322</v>
      </c>
      <c r="BD52" s="59" t="str">
        <f t="shared" si="5"/>
        <v>Digital MFD - 31 to 40 CPM (Mono)LaserJet M528f</v>
      </c>
      <c r="BE52" s="36"/>
      <c r="BF52" s="36"/>
    </row>
    <row r="53" spans="1:58" s="7" customFormat="1" ht="25.5" customHeight="1">
      <c r="A53" s="51" t="s">
        <v>116</v>
      </c>
      <c r="B53" s="35">
        <v>16</v>
      </c>
      <c r="C53" s="42" t="s">
        <v>134</v>
      </c>
      <c r="D53" s="35" t="s">
        <v>118</v>
      </c>
      <c r="E53" s="151">
        <v>12000</v>
      </c>
      <c r="F53" s="36" t="s">
        <v>79</v>
      </c>
      <c r="G53" s="36" t="s">
        <v>69</v>
      </c>
      <c r="H53" s="37" t="s">
        <v>233</v>
      </c>
      <c r="I53" s="37" t="s">
        <v>323</v>
      </c>
      <c r="J53" s="37" t="s">
        <v>324</v>
      </c>
      <c r="K53" s="131">
        <v>2931.47</v>
      </c>
      <c r="L53" s="131">
        <v>771.07</v>
      </c>
      <c r="M53" s="56">
        <v>24242.799999999999</v>
      </c>
      <c r="N53" s="18">
        <f>SUM(Table1[[#This Row],[New Device NC Discounted Purchase Price]:[Estimated Consumables Purchases During 3 Year Lifecycle]])</f>
        <v>27945.34</v>
      </c>
      <c r="O53" s="152">
        <f>Table1[[#This Row],[36-Month Total Lease Payments4]]</f>
        <v>3152.2683204</v>
      </c>
      <c r="P53" s="152">
        <f>Table1[[#This Row],[Estimated 3 Year Maintenance Agreement Price5]]</f>
        <v>25610.052</v>
      </c>
      <c r="Q53" s="18">
        <f>SUM(O53:P53)</f>
        <v>28762.320320399998</v>
      </c>
      <c r="R53" s="45">
        <v>4128.83</v>
      </c>
      <c r="S53" s="50">
        <v>0.28999999999999998</v>
      </c>
      <c r="T53" s="131">
        <v>2931.47</v>
      </c>
      <c r="U53" s="50">
        <v>0.28999999999999998</v>
      </c>
      <c r="V53" s="50">
        <v>0.15</v>
      </c>
      <c r="W53" s="57" t="s">
        <v>236</v>
      </c>
      <c r="X53" s="44" t="s">
        <v>325</v>
      </c>
      <c r="Y53" s="45">
        <v>929</v>
      </c>
      <c r="Z53" s="50">
        <v>0.17</v>
      </c>
      <c r="AA53" s="56">
        <v>771.07</v>
      </c>
      <c r="AB53" s="153">
        <v>2.9870000000000001E-2</v>
      </c>
      <c r="AC53" s="56">
        <f>Table1[[#This Row],[New Device NC Discounted Purchase Price2]]*Table1[[#This Row],[36-Month Lease Rate Factor (excluding Software)]]*36</f>
        <v>3152.2683204</v>
      </c>
      <c r="AD53" s="47">
        <v>2.4500000000000001E-2</v>
      </c>
      <c r="AE53" s="56">
        <f>Table1[[#This Row],[New Device NC Discounted Purchase Price]]*Table1[[#This Row],[48-Month Lease Rate Factor (excluding Software)]]*48</f>
        <v>3447.4087200000004</v>
      </c>
      <c r="AF53" s="47">
        <v>2.0400000000000001E-2</v>
      </c>
      <c r="AG53" s="56">
        <f>Table1[[#This Row],[New Device NC Discounted Purchase Price2]]*Table1[[#This Row],[60-Month Lease Rate Factor (excluding Software)]]*60</f>
        <v>3588.1192799999999</v>
      </c>
      <c r="AH53" s="153">
        <v>2.9870000000000001E-2</v>
      </c>
      <c r="AI53" s="47">
        <v>2.4500000000000001E-2</v>
      </c>
      <c r="AJ53" s="47">
        <v>2.0400000000000001E-2</v>
      </c>
      <c r="AK53" s="37" t="s">
        <v>326</v>
      </c>
      <c r="AL53" s="45">
        <v>0</v>
      </c>
      <c r="AM53" s="50">
        <v>0.15</v>
      </c>
      <c r="AN53" s="56">
        <v>647.5</v>
      </c>
      <c r="AO53" s="35">
        <v>0</v>
      </c>
      <c r="AP53" s="52">
        <v>2.07E-2</v>
      </c>
      <c r="AQ53" s="52">
        <v>0.1104</v>
      </c>
      <c r="AR53" s="130">
        <f>IFERROR(IF(F53="Mono",((AN53*3)+((E53*36)*AP53)),((AN53*3)+((E53*36)*AP53*0.62)+((E53*36)*AQ53*0.38))),"")</f>
        <v>25610.052</v>
      </c>
      <c r="AS53" s="45">
        <v>195</v>
      </c>
      <c r="AT53" s="36" t="s">
        <v>79</v>
      </c>
      <c r="AU53" s="36" t="s">
        <v>301</v>
      </c>
      <c r="AV53" s="36" t="s">
        <v>327</v>
      </c>
      <c r="AW53" s="36">
        <v>45</v>
      </c>
      <c r="AX53" s="36">
        <v>7</v>
      </c>
      <c r="AY53" s="54" t="s">
        <v>75</v>
      </c>
      <c r="AZ53" s="36">
        <v>650</v>
      </c>
      <c r="BA53" s="36">
        <v>250</v>
      </c>
      <c r="BB53" s="54" t="s">
        <v>211</v>
      </c>
      <c r="BC53" s="10" t="s">
        <v>328</v>
      </c>
      <c r="BD53" s="59" t="str">
        <f t="shared" si="5"/>
        <v>Digital MFD - 31 to 40 CPM (Color)5800f</v>
      </c>
      <c r="BE53" s="36"/>
      <c r="BF53" s="36"/>
    </row>
    <row r="54" spans="1:58" s="7" customFormat="1" ht="25.5" customHeight="1">
      <c r="A54" s="51" t="s">
        <v>116</v>
      </c>
      <c r="B54" s="35">
        <v>17</v>
      </c>
      <c r="C54" s="42" t="s">
        <v>138</v>
      </c>
      <c r="D54" s="35" t="s">
        <v>118</v>
      </c>
      <c r="E54" s="151">
        <v>12000</v>
      </c>
      <c r="F54" s="36" t="s">
        <v>68</v>
      </c>
      <c r="G54" s="36" t="s">
        <v>222</v>
      </c>
      <c r="H54" s="37" t="s">
        <v>233</v>
      </c>
      <c r="I54" s="37" t="s">
        <v>304</v>
      </c>
      <c r="J54" s="37" t="s">
        <v>305</v>
      </c>
      <c r="K54" s="131">
        <v>3769.88</v>
      </c>
      <c r="L54" s="131">
        <v>912.17</v>
      </c>
      <c r="M54" s="56">
        <v>4260.24</v>
      </c>
      <c r="N54" s="18">
        <f>SUM(Table1[[#This Row],[New Device NC Discounted Purchase Price]:[Estimated Consumables Purchases During 3 Year Lifecycle]])</f>
        <v>8942.2900000000009</v>
      </c>
      <c r="O54" s="152">
        <f>Table1[[#This Row],[36-Month Total Lease Payments4]]</f>
        <v>4053.8273616000001</v>
      </c>
      <c r="P54" s="152">
        <f>Table1[[#This Row],[Estimated 3 Year Maintenance Agreement Price5]]</f>
        <v>5486.4</v>
      </c>
      <c r="Q54" s="18">
        <f t="shared" si="6"/>
        <v>9540.2273616000002</v>
      </c>
      <c r="R54" s="45">
        <v>5309.69</v>
      </c>
      <c r="S54" s="50">
        <v>0.28999999999999998</v>
      </c>
      <c r="T54" s="131">
        <v>3769.88</v>
      </c>
      <c r="U54" s="50">
        <v>0.28999999999999998</v>
      </c>
      <c r="V54" s="50">
        <v>0.15</v>
      </c>
      <c r="W54" s="57" t="s">
        <v>236</v>
      </c>
      <c r="X54" s="44" t="s">
        <v>306</v>
      </c>
      <c r="Y54" s="45">
        <v>1099</v>
      </c>
      <c r="Z54" s="50">
        <v>0.17</v>
      </c>
      <c r="AA54" s="56">
        <v>912.17</v>
      </c>
      <c r="AB54" s="153">
        <v>2.9870000000000001E-2</v>
      </c>
      <c r="AC54" s="56">
        <f>Table1[[#This Row],[New Device NC Discounted Purchase Price2]]*Table1[[#This Row],[36-Month Lease Rate Factor (excluding Software)]]*36</f>
        <v>4053.8273616000001</v>
      </c>
      <c r="AD54" s="47">
        <v>2.4500000000000001E-2</v>
      </c>
      <c r="AE54" s="56">
        <f>Table1[[#This Row],[New Device NC Discounted Purchase Price]]*Table1[[#This Row],[48-Month Lease Rate Factor (excluding Software)]]*48</f>
        <v>4433.3788800000002</v>
      </c>
      <c r="AF54" s="47">
        <v>2.0400000000000001E-2</v>
      </c>
      <c r="AG54" s="56">
        <f>Table1[[#This Row],[New Device NC Discounted Purchase Price2]]*Table1[[#This Row],[60-Month Lease Rate Factor (excluding Software)]]*60</f>
        <v>4614.3331200000011</v>
      </c>
      <c r="AH54" s="153">
        <v>2.9870000000000001E-2</v>
      </c>
      <c r="AI54" s="47">
        <v>2.4500000000000001E-2</v>
      </c>
      <c r="AJ54" s="47">
        <v>2.0400000000000001E-2</v>
      </c>
      <c r="AK54" s="37" t="s">
        <v>307</v>
      </c>
      <c r="AL54" s="45">
        <v>0</v>
      </c>
      <c r="AM54" s="50">
        <v>0.15</v>
      </c>
      <c r="AN54" s="56">
        <v>0</v>
      </c>
      <c r="AO54" s="35">
        <v>0</v>
      </c>
      <c r="AP54" s="52">
        <v>1.2699999999999999E-2</v>
      </c>
      <c r="AQ54" s="154"/>
      <c r="AR54" s="130">
        <f t="shared" si="4"/>
        <v>5486.4</v>
      </c>
      <c r="AS54" s="45">
        <v>195</v>
      </c>
      <c r="AT54" s="36" t="s">
        <v>68</v>
      </c>
      <c r="AU54" s="36" t="s">
        <v>222</v>
      </c>
      <c r="AV54" s="36" t="s">
        <v>282</v>
      </c>
      <c r="AW54" s="36">
        <v>40</v>
      </c>
      <c r="AX54" s="36">
        <v>10</v>
      </c>
      <c r="AY54" s="54" t="s">
        <v>75</v>
      </c>
      <c r="AZ54" s="36">
        <v>600</v>
      </c>
      <c r="BA54" s="36">
        <v>250</v>
      </c>
      <c r="BB54" s="54" t="s">
        <v>308</v>
      </c>
      <c r="BC54" s="10" t="s">
        <v>309</v>
      </c>
      <c r="BD54" s="59" t="str">
        <f t="shared" si="5"/>
        <v>Digital MFD - 31 to 40 CPM (Mono)(Ledger)LASERJET Ent. 700 MFP M725dn</v>
      </c>
      <c r="BE54" s="36"/>
      <c r="BF54" s="36"/>
    </row>
    <row r="55" spans="1:58" s="7" customFormat="1" ht="25.5" customHeight="1">
      <c r="A55" s="51" t="s">
        <v>116</v>
      </c>
      <c r="B55" s="35">
        <v>18</v>
      </c>
      <c r="C55" s="42" t="s">
        <v>140</v>
      </c>
      <c r="D55" s="35" t="s">
        <v>118</v>
      </c>
      <c r="E55" s="151">
        <v>12000</v>
      </c>
      <c r="F55" s="36" t="s">
        <v>79</v>
      </c>
      <c r="G55" s="36" t="s">
        <v>222</v>
      </c>
      <c r="H55" s="37" t="s">
        <v>233</v>
      </c>
      <c r="I55" s="37" t="s">
        <v>329</v>
      </c>
      <c r="J55" s="37" t="s">
        <v>330</v>
      </c>
      <c r="K55" s="131">
        <v>9295.2999999999993</v>
      </c>
      <c r="L55" s="131">
        <v>2323.17</v>
      </c>
      <c r="M55" s="56">
        <v>6805.77</v>
      </c>
      <c r="N55" s="18">
        <f>SUM(Table1[[#This Row],[New Device NC Discounted Purchase Price]:[Estimated Consumables Purchases During 3 Year Lifecycle]])</f>
        <v>18424.239999999998</v>
      </c>
      <c r="O55" s="152">
        <f>Table1[[#This Row],[36-Month Total Lease Payments4]]</f>
        <v>9995.4219959999991</v>
      </c>
      <c r="P55" s="152">
        <f>Table1[[#This Row],[Estimated 3 Year Maintenance Agreement Price5]]</f>
        <v>17244.576000000001</v>
      </c>
      <c r="Q55" s="18">
        <f t="shared" si="6"/>
        <v>27239.997995999998</v>
      </c>
      <c r="R55" s="45">
        <v>13091.97</v>
      </c>
      <c r="S55" s="50">
        <v>0.28999999999999998</v>
      </c>
      <c r="T55" s="56">
        <v>9295.2999999999993</v>
      </c>
      <c r="U55" s="50">
        <v>0.28999999999999998</v>
      </c>
      <c r="V55" s="50">
        <v>0.15</v>
      </c>
      <c r="W55" s="57" t="s">
        <v>236</v>
      </c>
      <c r="X55" s="44" t="s">
        <v>331</v>
      </c>
      <c r="Y55" s="45">
        <v>3219</v>
      </c>
      <c r="Z55" s="50">
        <v>0.17</v>
      </c>
      <c r="AA55" s="56">
        <v>2671.77</v>
      </c>
      <c r="AB55" s="153">
        <v>2.9870000000000001E-2</v>
      </c>
      <c r="AC55" s="56">
        <f>Table1[[#This Row],[New Device NC Discounted Purchase Price2]]*Table1[[#This Row],[36-Month Lease Rate Factor (excluding Software)]]*36</f>
        <v>9995.4219959999991</v>
      </c>
      <c r="AD55" s="47">
        <v>2.4500000000000001E-2</v>
      </c>
      <c r="AE55" s="56">
        <f>Table1[[#This Row],[New Device NC Discounted Purchase Price]]*Table1[[#This Row],[48-Month Lease Rate Factor (excluding Software)]]*48</f>
        <v>10931.272799999999</v>
      </c>
      <c r="AF55" s="47">
        <v>2.0400000000000001E-2</v>
      </c>
      <c r="AG55" s="56">
        <f>Table1[[#This Row],[New Device NC Discounted Purchase Price2]]*Table1[[#This Row],[60-Month Lease Rate Factor (excluding Software)]]*60</f>
        <v>11377.447200000001</v>
      </c>
      <c r="AH55" s="153">
        <v>2.9870000000000001E-2</v>
      </c>
      <c r="AI55" s="47">
        <v>2.4500000000000001E-2</v>
      </c>
      <c r="AJ55" s="47">
        <v>2.0400000000000001E-2</v>
      </c>
      <c r="AK55" s="37" t="s">
        <v>332</v>
      </c>
      <c r="AL55" s="45">
        <v>0</v>
      </c>
      <c r="AM55" s="50">
        <v>0.15</v>
      </c>
      <c r="AN55" s="56">
        <v>0</v>
      </c>
      <c r="AO55" s="35">
        <v>0</v>
      </c>
      <c r="AP55" s="52">
        <v>1.29E-2</v>
      </c>
      <c r="AQ55" s="52">
        <v>8.4000000000000005E-2</v>
      </c>
      <c r="AR55" s="130">
        <f t="shared" si="4"/>
        <v>17244.576000000001</v>
      </c>
      <c r="AS55" s="45">
        <v>195</v>
      </c>
      <c r="AT55" s="36" t="s">
        <v>79</v>
      </c>
      <c r="AU55" s="36" t="s">
        <v>222</v>
      </c>
      <c r="AV55" s="36" t="s">
        <v>333</v>
      </c>
      <c r="AW55" s="36">
        <v>45</v>
      </c>
      <c r="AX55" s="36">
        <v>11</v>
      </c>
      <c r="AY55" s="54" t="s">
        <v>75</v>
      </c>
      <c r="AZ55" s="36">
        <v>2100</v>
      </c>
      <c r="BA55" s="36">
        <v>500</v>
      </c>
      <c r="BB55" s="54" t="s">
        <v>334</v>
      </c>
      <c r="BC55" s="10" t="s">
        <v>335</v>
      </c>
      <c r="BD55" s="59" t="str">
        <f t="shared" si="5"/>
        <v>Digital MFD - 31 to 40 CPM (Color)(Ledger)LASERJET Ent.  M880z MFP</v>
      </c>
      <c r="BE55" s="36"/>
      <c r="BF55" s="36"/>
    </row>
    <row r="56" spans="1:58" s="7" customFormat="1" ht="12.75" customHeight="1">
      <c r="A56" s="51" t="s">
        <v>65</v>
      </c>
      <c r="B56" s="35">
        <v>3</v>
      </c>
      <c r="C56" s="42" t="s">
        <v>66</v>
      </c>
      <c r="D56" s="35" t="s">
        <v>67</v>
      </c>
      <c r="E56" s="151">
        <v>1500</v>
      </c>
      <c r="F56" s="36" t="s">
        <v>68</v>
      </c>
      <c r="G56" s="36" t="s">
        <v>69</v>
      </c>
      <c r="H56" s="37" t="s">
        <v>336</v>
      </c>
      <c r="I56" s="37" t="s">
        <v>337</v>
      </c>
      <c r="J56" s="37" t="s">
        <v>338</v>
      </c>
      <c r="K56" s="131">
        <v>211.06976744186045</v>
      </c>
      <c r="L56" s="131">
        <v>0</v>
      </c>
      <c r="M56" s="56">
        <v>324.52</v>
      </c>
      <c r="N56" s="18">
        <f>SUM(Table1[[#This Row],[New Device NC Discounted Purchase Price]:[Estimated Consumables Purchases During 3 Year Lifecycle]])</f>
        <v>535.58976744186043</v>
      </c>
      <c r="O56" s="152">
        <f>Table1[[#This Row],[36-Month Total Lease Payments4]]</f>
        <v>226.96754232558138</v>
      </c>
      <c r="P56" s="152">
        <f>Table1[[#This Row],[Estimated 3 Year Maintenance Agreement Price5]]</f>
        <v>1728</v>
      </c>
      <c r="Q56" s="18">
        <f t="shared" si="6"/>
        <v>1954.9675423255815</v>
      </c>
      <c r="R56" s="45">
        <v>515.4</v>
      </c>
      <c r="S56" s="50">
        <v>0.59089999999999998</v>
      </c>
      <c r="T56" s="56">
        <v>211.06976744186045</v>
      </c>
      <c r="U56" s="50">
        <v>0.5</v>
      </c>
      <c r="V56" s="50">
        <v>0.2</v>
      </c>
      <c r="W56" s="57" t="s">
        <v>339</v>
      </c>
      <c r="X56" s="34" t="s">
        <v>197</v>
      </c>
      <c r="Y56" s="45"/>
      <c r="Z56" s="50">
        <v>0.2</v>
      </c>
      <c r="AA56" s="56"/>
      <c r="AB56" s="153">
        <v>2.9870000000000001E-2</v>
      </c>
      <c r="AC56" s="56">
        <f>Table1[[#This Row],[New Device NC Discounted Purchase Price2]]*Table1[[#This Row],[36-Month Lease Rate Factor (excluding Software)]]*36</f>
        <v>226.96754232558138</v>
      </c>
      <c r="AD56" s="47">
        <v>2.4500000000000001E-2</v>
      </c>
      <c r="AE56" s="56">
        <f>Table1[[#This Row],[New Device NC Discounted Purchase Price]]*Table1[[#This Row],[48-Month Lease Rate Factor (excluding Software)]]*48</f>
        <v>248.2180465116279</v>
      </c>
      <c r="AF56" s="47">
        <v>2.0400000000000001E-2</v>
      </c>
      <c r="AG56" s="56">
        <f>Table1[[#This Row],[New Device NC Discounted Purchase Price2]]*Table1[[#This Row],[60-Month Lease Rate Factor (excluding Software)]]*60</f>
        <v>258.34939534883722</v>
      </c>
      <c r="AH56" s="153">
        <v>2.9870000000000001E-2</v>
      </c>
      <c r="AI56" s="47">
        <v>2.4500000000000001E-2</v>
      </c>
      <c r="AJ56" s="47">
        <v>2.0400000000000001E-2</v>
      </c>
      <c r="AK56" s="37" t="s">
        <v>340</v>
      </c>
      <c r="AL56" s="45"/>
      <c r="AM56" s="50">
        <v>0.2</v>
      </c>
      <c r="AN56" s="56">
        <v>0</v>
      </c>
      <c r="AO56" s="35">
        <v>0</v>
      </c>
      <c r="AP56" s="52">
        <v>3.2000000000000001E-2</v>
      </c>
      <c r="AQ56" s="154"/>
      <c r="AR56" s="130">
        <f t="shared" si="4"/>
        <v>1728</v>
      </c>
      <c r="AS56" s="45">
        <v>195</v>
      </c>
      <c r="AT56" s="36" t="s">
        <v>68</v>
      </c>
      <c r="AU56" s="36" t="s">
        <v>69</v>
      </c>
      <c r="AV56" s="36">
        <v>100000</v>
      </c>
      <c r="AW56" s="36">
        <v>42</v>
      </c>
      <c r="AX56" s="36">
        <v>7</v>
      </c>
      <c r="AY56" s="54" t="s">
        <v>75</v>
      </c>
      <c r="AZ56" s="36">
        <v>570</v>
      </c>
      <c r="BA56" s="36">
        <v>150</v>
      </c>
      <c r="BB56" s="36" t="s">
        <v>252</v>
      </c>
      <c r="BC56" s="10" t="s">
        <v>341</v>
      </c>
      <c r="BD56" s="59" t="str">
        <f t="shared" si="5"/>
        <v>Laser / LED Printer - 19 to 30 CPM (Mono)4201i</v>
      </c>
      <c r="BE56" s="36"/>
      <c r="BF56" s="36"/>
    </row>
    <row r="57" spans="1:58" s="7" customFormat="1" ht="12.75" customHeight="1">
      <c r="A57" s="51" t="s">
        <v>65</v>
      </c>
      <c r="B57" s="35">
        <v>4</v>
      </c>
      <c r="C57" s="42" t="s">
        <v>78</v>
      </c>
      <c r="D57" s="35" t="s">
        <v>67</v>
      </c>
      <c r="E57" s="151">
        <v>1500</v>
      </c>
      <c r="F57" s="36" t="s">
        <v>79</v>
      </c>
      <c r="G57" s="36" t="s">
        <v>69</v>
      </c>
      <c r="H57" s="37" t="s">
        <v>336</v>
      </c>
      <c r="I57" s="37" t="s">
        <v>342</v>
      </c>
      <c r="J57" s="37" t="s">
        <v>343</v>
      </c>
      <c r="K57" s="131">
        <v>498.8488372093023</v>
      </c>
      <c r="L57" s="131"/>
      <c r="M57" s="56">
        <v>778.38</v>
      </c>
      <c r="N57" s="18">
        <f>SUM(Table1[[#This Row],[New Device NC Discounted Purchase Price]:[Estimated Consumables Purchases During 3 Year Lifecycle]])</f>
        <v>1277.2288372093024</v>
      </c>
      <c r="O57" s="152">
        <f>Table1[[#This Row],[36-Month Total Lease Payments4]]</f>
        <v>536.42213162790699</v>
      </c>
      <c r="P57" s="152">
        <f>Table1[[#This Row],[Estimated 3 Year Maintenance Agreement Price5]]</f>
        <v>2937.18</v>
      </c>
      <c r="Q57" s="18">
        <f t="shared" si="6"/>
        <v>3473.6021316279066</v>
      </c>
      <c r="R57" s="45">
        <v>1189</v>
      </c>
      <c r="S57" s="50">
        <v>0.52439999999999998</v>
      </c>
      <c r="T57" s="56">
        <v>498.8488372093023</v>
      </c>
      <c r="U57" s="50">
        <v>0.5</v>
      </c>
      <c r="V57" s="50">
        <v>0.2</v>
      </c>
      <c r="W57" s="57" t="s">
        <v>73</v>
      </c>
      <c r="X57" s="44" t="s">
        <v>197</v>
      </c>
      <c r="Y57" s="45"/>
      <c r="Z57" s="50">
        <v>0.2</v>
      </c>
      <c r="AA57" s="56"/>
      <c r="AB57" s="153">
        <v>2.9870000000000001E-2</v>
      </c>
      <c r="AC57" s="56">
        <f>Table1[[#This Row],[New Device NC Discounted Purchase Price2]]*Table1[[#This Row],[36-Month Lease Rate Factor (excluding Software)]]*36</f>
        <v>536.42213162790699</v>
      </c>
      <c r="AD57" s="47">
        <v>2.4500000000000001E-2</v>
      </c>
      <c r="AE57" s="56">
        <f>Table1[[#This Row],[New Device NC Discounted Purchase Price]]*Table1[[#This Row],[48-Month Lease Rate Factor (excluding Software)]]*48</f>
        <v>586.64623255813956</v>
      </c>
      <c r="AF57" s="47">
        <v>2.0400000000000001E-2</v>
      </c>
      <c r="AG57" s="56">
        <f>Table1[[#This Row],[New Device NC Discounted Purchase Price2]]*Table1[[#This Row],[60-Month Lease Rate Factor (excluding Software)]]*60</f>
        <v>610.59097674418604</v>
      </c>
      <c r="AH57" s="153">
        <v>2.9870000000000001E-2</v>
      </c>
      <c r="AI57" s="47">
        <v>2.4500000000000001E-2</v>
      </c>
      <c r="AJ57" s="47">
        <v>2.0400000000000001E-2</v>
      </c>
      <c r="AK57" s="37" t="s">
        <v>344</v>
      </c>
      <c r="AL57" s="45">
        <v>608</v>
      </c>
      <c r="AM57" s="50">
        <v>0.2</v>
      </c>
      <c r="AN57" s="56">
        <v>486.4</v>
      </c>
      <c r="AO57" s="35">
        <v>0</v>
      </c>
      <c r="AP57" s="52">
        <v>1.35E-2</v>
      </c>
      <c r="AQ57" s="52">
        <v>0.05</v>
      </c>
      <c r="AR57" s="130">
        <f t="shared" si="4"/>
        <v>2937.18</v>
      </c>
      <c r="AS57" s="45">
        <v>195</v>
      </c>
      <c r="AT57" s="36" t="s">
        <v>79</v>
      </c>
      <c r="AU57" s="36" t="s">
        <v>69</v>
      </c>
      <c r="AV57" s="36">
        <v>6500</v>
      </c>
      <c r="AW57" s="36">
        <v>35</v>
      </c>
      <c r="AX57" s="36">
        <v>9</v>
      </c>
      <c r="AY57" s="54" t="s">
        <v>75</v>
      </c>
      <c r="AZ57" s="36">
        <v>600</v>
      </c>
      <c r="BA57" s="36">
        <v>250</v>
      </c>
      <c r="BB57" s="36" t="s">
        <v>83</v>
      </c>
      <c r="BC57" s="10" t="s">
        <v>345</v>
      </c>
      <c r="BD57" s="59" t="str">
        <f t="shared" si="5"/>
        <v>Laser / LED Printer - 11 to 20 CPM (Color)C3301i</v>
      </c>
      <c r="BE57" s="36"/>
      <c r="BF57" s="36"/>
    </row>
    <row r="58" spans="1:58" s="7" customFormat="1" ht="12.75" customHeight="1">
      <c r="A58" s="51" t="s">
        <v>65</v>
      </c>
      <c r="B58" s="35">
        <v>5</v>
      </c>
      <c r="C58" s="42" t="s">
        <v>85</v>
      </c>
      <c r="D58" s="35" t="s">
        <v>67</v>
      </c>
      <c r="E58" s="151">
        <v>3000</v>
      </c>
      <c r="F58" s="36" t="s">
        <v>68</v>
      </c>
      <c r="G58" s="36" t="s">
        <v>69</v>
      </c>
      <c r="H58" s="37" t="s">
        <v>336</v>
      </c>
      <c r="I58" s="37" t="s">
        <v>337</v>
      </c>
      <c r="J58" s="37" t="s">
        <v>338</v>
      </c>
      <c r="K58" s="131">
        <v>211.06976744186045</v>
      </c>
      <c r="L58" s="131">
        <v>0</v>
      </c>
      <c r="M58" s="56">
        <v>649.04</v>
      </c>
      <c r="N58" s="18">
        <f>SUM(Table1[[#This Row],[New Device NC Discounted Purchase Price]:[Estimated Consumables Purchases During 3 Year Lifecycle]])</f>
        <v>860.10976744186041</v>
      </c>
      <c r="O58" s="152">
        <f>Table1[[#This Row],[36-Month Total Lease Payments4]]</f>
        <v>226.96754232558138</v>
      </c>
      <c r="P58" s="152">
        <f>Table1[[#This Row],[Estimated 3 Year Maintenance Agreement Price5]]</f>
        <v>3456</v>
      </c>
      <c r="Q58" s="18">
        <f t="shared" si="6"/>
        <v>3682.9675423255812</v>
      </c>
      <c r="R58" s="45">
        <v>515.4</v>
      </c>
      <c r="S58" s="50">
        <v>0.59089999999999998</v>
      </c>
      <c r="T58" s="56">
        <v>211.06976744186045</v>
      </c>
      <c r="U58" s="50">
        <v>0.5</v>
      </c>
      <c r="V58" s="50">
        <v>0.2</v>
      </c>
      <c r="W58" s="57" t="s">
        <v>339</v>
      </c>
      <c r="X58" s="44" t="s">
        <v>197</v>
      </c>
      <c r="Y58" s="45"/>
      <c r="Z58" s="50">
        <v>0.2</v>
      </c>
      <c r="AA58" s="56"/>
      <c r="AB58" s="153">
        <v>2.9870000000000001E-2</v>
      </c>
      <c r="AC58" s="56">
        <f>Table1[[#This Row],[New Device NC Discounted Purchase Price2]]*Table1[[#This Row],[36-Month Lease Rate Factor (excluding Software)]]*36</f>
        <v>226.96754232558138</v>
      </c>
      <c r="AD58" s="47">
        <v>2.4500000000000001E-2</v>
      </c>
      <c r="AE58" s="56">
        <f>Table1[[#This Row],[New Device NC Discounted Purchase Price]]*Table1[[#This Row],[48-Month Lease Rate Factor (excluding Software)]]*48</f>
        <v>248.2180465116279</v>
      </c>
      <c r="AF58" s="47">
        <v>2.0400000000000001E-2</v>
      </c>
      <c r="AG58" s="56">
        <f>Table1[[#This Row],[New Device NC Discounted Purchase Price2]]*Table1[[#This Row],[60-Month Lease Rate Factor (excluding Software)]]*60</f>
        <v>258.34939534883722</v>
      </c>
      <c r="AH58" s="153">
        <v>2.9870000000000001E-2</v>
      </c>
      <c r="AI58" s="47">
        <v>2.4500000000000001E-2</v>
      </c>
      <c r="AJ58" s="47">
        <v>2.0400000000000001E-2</v>
      </c>
      <c r="AK58" s="37" t="s">
        <v>340</v>
      </c>
      <c r="AL58" s="45"/>
      <c r="AM58" s="50">
        <v>0.2</v>
      </c>
      <c r="AN58" s="56">
        <v>0</v>
      </c>
      <c r="AO58" s="35">
        <v>0</v>
      </c>
      <c r="AP58" s="52">
        <v>3.2000000000000001E-2</v>
      </c>
      <c r="AQ58" s="154"/>
      <c r="AR58" s="130">
        <v>3456</v>
      </c>
      <c r="AS58" s="45">
        <v>195</v>
      </c>
      <c r="AT58" s="36" t="s">
        <v>68</v>
      </c>
      <c r="AU58" s="36" t="s">
        <v>69</v>
      </c>
      <c r="AV58" s="36">
        <v>100000</v>
      </c>
      <c r="AW58" s="36">
        <v>42</v>
      </c>
      <c r="AX58" s="36">
        <v>7</v>
      </c>
      <c r="AY58" s="54" t="s">
        <v>75</v>
      </c>
      <c r="AZ58" s="36">
        <v>570</v>
      </c>
      <c r="BA58" s="36">
        <v>150</v>
      </c>
      <c r="BB58" s="36" t="s">
        <v>252</v>
      </c>
      <c r="BC58" s="10" t="s">
        <v>341</v>
      </c>
      <c r="BD58" s="59" t="str">
        <f t="shared" si="5"/>
        <v>Laser / LED Printer - 31 to 44 CPM (Mono)4201i</v>
      </c>
      <c r="BE58" s="36"/>
      <c r="BF58" s="36"/>
    </row>
    <row r="59" spans="1:58" s="7" customFormat="1" ht="12.75" customHeight="1">
      <c r="A59" s="51" t="s">
        <v>65</v>
      </c>
      <c r="B59" s="35">
        <v>6</v>
      </c>
      <c r="C59" s="42" t="s">
        <v>88</v>
      </c>
      <c r="D59" s="35" t="s">
        <v>67</v>
      </c>
      <c r="E59" s="151">
        <v>3000</v>
      </c>
      <c r="F59" s="36" t="s">
        <v>79</v>
      </c>
      <c r="G59" s="36" t="s">
        <v>69</v>
      </c>
      <c r="H59" s="37" t="s">
        <v>336</v>
      </c>
      <c r="I59" s="37" t="s">
        <v>346</v>
      </c>
      <c r="J59" s="37" t="s">
        <v>347</v>
      </c>
      <c r="K59" s="131">
        <v>498.8488372093023</v>
      </c>
      <c r="L59" s="131">
        <v>393.6</v>
      </c>
      <c r="M59" s="56">
        <v>1556.76</v>
      </c>
      <c r="N59" s="18">
        <f>SUM(Table1[[#This Row],[New Device NC Discounted Purchase Price]:[Estimated Consumables Purchases During 3 Year Lifecycle]])</f>
        <v>2449.2088372093021</v>
      </c>
      <c r="O59" s="152">
        <f>Table1[[#This Row],[36-Month Total Lease Payments4]]</f>
        <v>536.42213162790699</v>
      </c>
      <c r="P59" s="152">
        <f>Table1[[#This Row],[Estimated 3 Year Maintenance Agreement Price5]]</f>
        <v>2955.96</v>
      </c>
      <c r="Q59" s="18">
        <f t="shared" si="6"/>
        <v>3492.3821316279073</v>
      </c>
      <c r="R59" s="45">
        <v>1048.95</v>
      </c>
      <c r="S59" s="50">
        <v>0.52439999999999998</v>
      </c>
      <c r="T59" s="56">
        <v>498.8488372093023</v>
      </c>
      <c r="U59" s="50">
        <v>0.5</v>
      </c>
      <c r="V59" s="50">
        <v>0.2</v>
      </c>
      <c r="W59" s="57" t="s">
        <v>339</v>
      </c>
      <c r="X59" s="44" t="s">
        <v>348</v>
      </c>
      <c r="Y59" s="45">
        <v>492</v>
      </c>
      <c r="Z59" s="50">
        <v>0.2</v>
      </c>
      <c r="AA59" s="56">
        <v>393.6</v>
      </c>
      <c r="AB59" s="153">
        <v>2.9870000000000001E-2</v>
      </c>
      <c r="AC59" s="56">
        <f>Table1[[#This Row],[New Device NC Discounted Purchase Price2]]*Table1[[#This Row],[36-Month Lease Rate Factor (excluding Software)]]*36</f>
        <v>536.42213162790699</v>
      </c>
      <c r="AD59" s="47">
        <v>2.4500000000000001E-2</v>
      </c>
      <c r="AE59" s="56">
        <f>Table1[[#This Row],[New Device NC Discounted Purchase Price]]*Table1[[#This Row],[48-Month Lease Rate Factor (excluding Software)]]*48</f>
        <v>586.64623255813956</v>
      </c>
      <c r="AF59" s="47">
        <v>2.0400000000000001E-2</v>
      </c>
      <c r="AG59" s="56">
        <f>Table1[[#This Row],[New Device NC Discounted Purchase Price2]]*Table1[[#This Row],[60-Month Lease Rate Factor (excluding Software)]]*60</f>
        <v>610.59097674418604</v>
      </c>
      <c r="AH59" s="153">
        <v>2.9870000000000001E-2</v>
      </c>
      <c r="AI59" s="47">
        <v>2.4500000000000001E-2</v>
      </c>
      <c r="AJ59" s="47">
        <v>2.0400000000000001E-2</v>
      </c>
      <c r="AK59" s="37" t="s">
        <v>349</v>
      </c>
      <c r="AL59" s="45">
        <v>0</v>
      </c>
      <c r="AM59" s="50">
        <v>0.2</v>
      </c>
      <c r="AN59" s="56">
        <v>0</v>
      </c>
      <c r="AO59" s="35">
        <v>0</v>
      </c>
      <c r="AP59" s="52">
        <v>1.35E-2</v>
      </c>
      <c r="AQ59" s="52">
        <v>0.05</v>
      </c>
      <c r="AR59" s="130">
        <f t="shared" si="4"/>
        <v>2955.96</v>
      </c>
      <c r="AS59" s="45">
        <v>195</v>
      </c>
      <c r="AT59" s="36" t="s">
        <v>79</v>
      </c>
      <c r="AU59" s="36" t="s">
        <v>69</v>
      </c>
      <c r="AV59" s="36">
        <v>120000</v>
      </c>
      <c r="AW59" s="36">
        <v>35</v>
      </c>
      <c r="AX59" s="36">
        <v>9</v>
      </c>
      <c r="AY59" s="54" t="s">
        <v>75</v>
      </c>
      <c r="AZ59" s="36">
        <v>600</v>
      </c>
      <c r="BA59" s="36">
        <v>250</v>
      </c>
      <c r="BB59" s="36" t="s">
        <v>83</v>
      </c>
      <c r="BC59" s="10" t="s">
        <v>350</v>
      </c>
      <c r="BD59" s="59" t="str">
        <f t="shared" si="5"/>
        <v>Laser / LED Printer - 21 to 34 CPM (Color)C3300i</v>
      </c>
      <c r="BE59" s="36"/>
      <c r="BF59" s="36"/>
    </row>
    <row r="60" spans="1:58" s="7" customFormat="1" ht="38.25" customHeight="1">
      <c r="A60" s="51" t="s">
        <v>65</v>
      </c>
      <c r="B60" s="35">
        <v>7</v>
      </c>
      <c r="C60" s="42" t="s">
        <v>91</v>
      </c>
      <c r="D60" s="35" t="s">
        <v>67</v>
      </c>
      <c r="E60" s="151">
        <v>5000</v>
      </c>
      <c r="F60" s="36" t="s">
        <v>68</v>
      </c>
      <c r="G60" s="36" t="s">
        <v>69</v>
      </c>
      <c r="H60" s="37" t="s">
        <v>336</v>
      </c>
      <c r="I60" s="37" t="s">
        <v>351</v>
      </c>
      <c r="J60" s="37" t="s">
        <v>352</v>
      </c>
      <c r="K60" s="45">
        <v>513.45000000000005</v>
      </c>
      <c r="L60" s="131">
        <v>0</v>
      </c>
      <c r="M60" s="56">
        <v>927.2</v>
      </c>
      <c r="N60" s="18">
        <f>SUM(Table1[[#This Row],[New Device NC Discounted Purchase Price]:[Estimated Consumables Purchases During 3 Year Lifecycle]])</f>
        <v>1440.65</v>
      </c>
      <c r="O60" s="152">
        <f>Table1[[#This Row],[36-Month Total Lease Payments4]]</f>
        <v>552.12305400000002</v>
      </c>
      <c r="P60" s="152">
        <f>Table1[[#This Row],[Estimated 3 Year Maintenance Agreement Price5]]</f>
        <v>4408.2000000000007</v>
      </c>
      <c r="Q60" s="18">
        <f t="shared" si="6"/>
        <v>4960.3230540000004</v>
      </c>
      <c r="R60" s="45">
        <v>1643</v>
      </c>
      <c r="S60" s="50">
        <f t="shared" ref="S60:S62" si="7">(R60-T60)/R60</f>
        <v>0.68749239196591594</v>
      </c>
      <c r="T60" s="56">
        <v>513.45000000000005</v>
      </c>
      <c r="U60" s="50">
        <v>0.5</v>
      </c>
      <c r="V60" s="50">
        <v>0.2</v>
      </c>
      <c r="W60" s="57" t="s">
        <v>73</v>
      </c>
      <c r="X60" s="44" t="s">
        <v>197</v>
      </c>
      <c r="Y60" s="45"/>
      <c r="Z60" s="50">
        <v>0.2</v>
      </c>
      <c r="AA60" s="56">
        <v>0</v>
      </c>
      <c r="AB60" s="153">
        <v>2.9870000000000001E-2</v>
      </c>
      <c r="AC60" s="56">
        <f>Table1[[#This Row],[New Device NC Discounted Purchase Price2]]*Table1[[#This Row],[36-Month Lease Rate Factor (excluding Software)]]*36</f>
        <v>552.12305400000002</v>
      </c>
      <c r="AD60" s="47">
        <v>2.4500000000000001E-2</v>
      </c>
      <c r="AE60" s="56">
        <f>Table1[[#This Row],[New Device NC Discounted Purchase Price]]*Table1[[#This Row],[48-Month Lease Rate Factor (excluding Software)]]*48</f>
        <v>603.81720000000007</v>
      </c>
      <c r="AF60" s="47">
        <v>2.0400000000000001E-2</v>
      </c>
      <c r="AG60" s="56">
        <f>Table1[[#This Row],[New Device NC Discounted Purchase Price2]]*Table1[[#This Row],[60-Month Lease Rate Factor (excluding Software)]]*60</f>
        <v>628.46280000000013</v>
      </c>
      <c r="AH60" s="153">
        <v>2.9870000000000001E-2</v>
      </c>
      <c r="AI60" s="47">
        <v>2.4500000000000001E-2</v>
      </c>
      <c r="AJ60" s="47">
        <v>2.0400000000000001E-2</v>
      </c>
      <c r="AK60" s="37" t="s">
        <v>353</v>
      </c>
      <c r="AL60" s="45">
        <v>675</v>
      </c>
      <c r="AM60" s="50">
        <v>0.2</v>
      </c>
      <c r="AN60" s="56">
        <v>540</v>
      </c>
      <c r="AO60" s="35">
        <v>0</v>
      </c>
      <c r="AP60" s="52">
        <v>1.549E-2</v>
      </c>
      <c r="AQ60" s="154"/>
      <c r="AR60" s="130">
        <f t="shared" si="4"/>
        <v>4408.2000000000007</v>
      </c>
      <c r="AS60" s="45">
        <v>195</v>
      </c>
      <c r="AT60" s="36" t="s">
        <v>68</v>
      </c>
      <c r="AU60" s="36" t="s">
        <v>69</v>
      </c>
      <c r="AV60" s="36">
        <v>6500</v>
      </c>
      <c r="AW60" s="36">
        <v>50</v>
      </c>
      <c r="AX60" s="36">
        <v>7</v>
      </c>
      <c r="AY60" s="54" t="s">
        <v>75</v>
      </c>
      <c r="AZ60" s="36">
        <v>600</v>
      </c>
      <c r="BA60" s="36">
        <v>250</v>
      </c>
      <c r="BB60" s="36" t="s">
        <v>144</v>
      </c>
      <c r="BC60" s="26" t="s">
        <v>354</v>
      </c>
      <c r="BD60" s="59" t="str">
        <f t="shared" si="5"/>
        <v>Laser / LED Printer - 45 or more CPM (Mono)4701i</v>
      </c>
      <c r="BE60" s="36"/>
      <c r="BF60" s="36"/>
    </row>
    <row r="61" spans="1:58" s="7" customFormat="1" ht="38.25" customHeight="1">
      <c r="A61" s="51" t="s">
        <v>65</v>
      </c>
      <c r="B61" s="35">
        <v>8</v>
      </c>
      <c r="C61" s="192" t="str">
        <f>IFERROR(VLOOKUP(B61,'[1]Technical Specifications'!$B$4:$C$31,2,FALSE),"")</f>
        <v>Laser / LED Printer - 35 or more CPM (Color)</v>
      </c>
      <c r="D61" s="35" t="str">
        <f>IFERROR(VLOOKUP($B61,'[1]Technical Specifications'!$B$4:$H$31,4,FALSE),"")</f>
        <v>Printer</v>
      </c>
      <c r="E61" s="151">
        <f>IFERROR(VLOOKUP($B61,'[1]Technical Specifications'!$B$4:$H$31,7,FALSE),"")</f>
        <v>5000</v>
      </c>
      <c r="F61" s="35" t="str">
        <f>IFERROR(VLOOKUP($B61,'[1]Technical Specifications'!$B$4:$H$31,5,FALSE),"")</f>
        <v>Color</v>
      </c>
      <c r="G61" s="35" t="str">
        <f>IFERROR(VLOOKUP($B61,'[1]Technical Specifications'!$B$4:$H$31,6,FALSE),"")</f>
        <v>8.5 X 14</v>
      </c>
      <c r="H61" s="37" t="s">
        <v>336</v>
      </c>
      <c r="I61" s="37" t="s">
        <v>355</v>
      </c>
      <c r="J61" s="37" t="s">
        <v>356</v>
      </c>
      <c r="K61" s="45">
        <v>2018.08</v>
      </c>
      <c r="L61" s="131"/>
      <c r="M61" s="135">
        <v>3323.73</v>
      </c>
      <c r="N61" s="18">
        <f>SUM(Table1[[#This Row],[New Device NC Discounted Purchase Price]:[Estimated Consumables Purchases During 3 Year Lifecycle]])</f>
        <v>5341.8099999999995</v>
      </c>
      <c r="O61" s="152">
        <f>Table1[[#This Row],[36-Month Total Lease Payments4]]</f>
        <v>2170.0817855999999</v>
      </c>
      <c r="P61" s="152">
        <f>Table1[[#This Row],[Estimated 3 Year Maintenance Agreement Price5]]</f>
        <v>7520.4</v>
      </c>
      <c r="Q61" s="18">
        <f t="shared" si="6"/>
        <v>9690.4817855999991</v>
      </c>
      <c r="R61" s="45">
        <v>4997</v>
      </c>
      <c r="S61" s="50">
        <f>(Table1[[#This Row],[Device MSRP]]-Table1[[#This Row],[New Device NC Discounted Purchase Price2]])/Table1[[#This Row],[Device MSRP]]</f>
        <v>0.59614168501100662</v>
      </c>
      <c r="T61" s="45">
        <v>2018.08</v>
      </c>
      <c r="U61" s="50">
        <v>0.5</v>
      </c>
      <c r="V61" s="50">
        <v>0.2</v>
      </c>
      <c r="W61" s="57" t="s">
        <v>73</v>
      </c>
      <c r="X61" s="44" t="s">
        <v>197</v>
      </c>
      <c r="Y61" s="45"/>
      <c r="Z61" s="50">
        <v>0.2</v>
      </c>
      <c r="AA61" s="156"/>
      <c r="AB61" s="153">
        <v>2.9870000000000001E-2</v>
      </c>
      <c r="AC61" s="56">
        <f>Table1[[#This Row],[New Device NC Discounted Purchase Price2]]*Table1[[#This Row],[36-Month Lease Rate Factor (excluding Software)]]*36</f>
        <v>2170.0817855999999</v>
      </c>
      <c r="AD61" s="47">
        <v>2.4500000000000001E-2</v>
      </c>
      <c r="AE61" s="56">
        <f>Table1[[#This Row],[New Device NC Discounted Purchase Price]]*Table1[[#This Row],[48-Month Lease Rate Factor (excluding Software)]]*48</f>
        <v>2373.26208</v>
      </c>
      <c r="AF61" s="47">
        <v>2.0400000000000001E-2</v>
      </c>
      <c r="AG61" s="56">
        <f>Table1[[#This Row],[New Device NC Discounted Purchase Price2]]*Table1[[#This Row],[60-Month Lease Rate Factor (excluding Software)]]*60</f>
        <v>2470.1299200000003</v>
      </c>
      <c r="AH61" s="153">
        <v>2.9870000000000001E-2</v>
      </c>
      <c r="AI61" s="47">
        <v>2.4500000000000001E-2</v>
      </c>
      <c r="AJ61" s="47">
        <v>2.0400000000000001E-2</v>
      </c>
      <c r="AK61" s="37" t="s">
        <v>357</v>
      </c>
      <c r="AL61" s="45">
        <v>726</v>
      </c>
      <c r="AM61" s="50">
        <v>0.2</v>
      </c>
      <c r="AN61" s="135">
        <f>IFERROR(AL61*(1-AM61),"")</f>
        <v>580.80000000000007</v>
      </c>
      <c r="AO61" s="35">
        <v>0</v>
      </c>
      <c r="AP61" s="52">
        <v>1.4999999999999999E-2</v>
      </c>
      <c r="AQ61" s="52">
        <v>0.06</v>
      </c>
      <c r="AR61" s="130">
        <f t="shared" si="4"/>
        <v>7520.4</v>
      </c>
      <c r="AS61" s="45">
        <v>195</v>
      </c>
      <c r="AT61" s="36" t="s">
        <v>79</v>
      </c>
      <c r="AU61" s="36" t="s">
        <v>69</v>
      </c>
      <c r="AV61" s="36">
        <v>6500</v>
      </c>
      <c r="AW61" s="36">
        <v>35</v>
      </c>
      <c r="AX61" s="36">
        <v>6</v>
      </c>
      <c r="AY61" s="54" t="s">
        <v>75</v>
      </c>
      <c r="AZ61" s="36">
        <v>600</v>
      </c>
      <c r="BA61" s="36">
        <v>250</v>
      </c>
      <c r="BB61" s="67" t="s">
        <v>358</v>
      </c>
      <c r="BC61" s="26" t="s">
        <v>359</v>
      </c>
      <c r="BD61" s="59" t="str">
        <f t="shared" si="5"/>
        <v>Laser / LED Printer - 35 or more CPM (Color)C3351i</v>
      </c>
      <c r="BE61" s="36"/>
      <c r="BF61" s="36"/>
    </row>
    <row r="62" spans="1:58" s="7" customFormat="1" ht="38.25" customHeight="1">
      <c r="A62" s="51" t="s">
        <v>65</v>
      </c>
      <c r="B62" s="35">
        <v>9</v>
      </c>
      <c r="C62" s="42" t="s">
        <v>103</v>
      </c>
      <c r="D62" s="35" t="s">
        <v>67</v>
      </c>
      <c r="E62" s="151">
        <v>4000</v>
      </c>
      <c r="F62" s="36" t="s">
        <v>68</v>
      </c>
      <c r="G62" s="36" t="s">
        <v>104</v>
      </c>
      <c r="H62" s="37" t="s">
        <v>336</v>
      </c>
      <c r="I62" s="37" t="s">
        <v>360</v>
      </c>
      <c r="J62" s="37" t="s">
        <v>361</v>
      </c>
      <c r="K62" s="131">
        <v>2124.0186046511631</v>
      </c>
      <c r="L62" s="131"/>
      <c r="M62" s="56">
        <v>323.3</v>
      </c>
      <c r="N62" s="18">
        <f>SUM(Table1[[#This Row],[New Device NC Discounted Purchase Price]:[Estimated Consumables Purchases During 3 Year Lifecycle]])</f>
        <v>2447.3186046511632</v>
      </c>
      <c r="O62" s="152">
        <f>Table1[[#This Row],[36-Month Total Lease Payments4]]</f>
        <v>2283.9996859534886</v>
      </c>
      <c r="P62" s="152">
        <f>Table1[[#This Row],[Estimated 3 Year Maintenance Agreement Price5]]</f>
        <v>2889.6000000000004</v>
      </c>
      <c r="Q62" s="18">
        <f t="shared" si="6"/>
        <v>5173.5996859534889</v>
      </c>
      <c r="R62" s="45">
        <v>13838</v>
      </c>
      <c r="S62" s="50">
        <f t="shared" si="7"/>
        <v>0.84650826675450475</v>
      </c>
      <c r="T62" s="56">
        <v>2124.0186046511631</v>
      </c>
      <c r="U62" s="50">
        <v>0.5</v>
      </c>
      <c r="V62" s="50">
        <v>0.2</v>
      </c>
      <c r="W62" s="57" t="s">
        <v>73</v>
      </c>
      <c r="X62" s="44" t="s">
        <v>197</v>
      </c>
      <c r="Y62" s="45"/>
      <c r="Z62" s="50">
        <v>0.2</v>
      </c>
      <c r="AA62" s="56"/>
      <c r="AB62" s="153">
        <v>2.9870000000000001E-2</v>
      </c>
      <c r="AC62" s="56">
        <f>Table1[[#This Row],[New Device NC Discounted Purchase Price2]]*Table1[[#This Row],[36-Month Lease Rate Factor (excluding Software)]]*36</f>
        <v>2283.9996859534886</v>
      </c>
      <c r="AD62" s="47">
        <v>2.4500000000000001E-2</v>
      </c>
      <c r="AE62" s="56">
        <f>Table1[[#This Row],[New Device NC Discounted Purchase Price]]*Table1[[#This Row],[48-Month Lease Rate Factor (excluding Software)]]*48</f>
        <v>2497.8458790697678</v>
      </c>
      <c r="AF62" s="47">
        <v>2.0400000000000001E-2</v>
      </c>
      <c r="AG62" s="56">
        <f>Table1[[#This Row],[New Device NC Discounted Purchase Price2]]*Table1[[#This Row],[60-Month Lease Rate Factor (excluding Software)]]*60</f>
        <v>2599.7987720930237</v>
      </c>
      <c r="AH62" s="153">
        <v>2.9870000000000001E-2</v>
      </c>
      <c r="AI62" s="47">
        <v>2.4500000000000001E-2</v>
      </c>
      <c r="AJ62" s="47">
        <v>2.0400000000000001E-2</v>
      </c>
      <c r="AK62" s="37" t="s">
        <v>362</v>
      </c>
      <c r="AL62" s="45">
        <v>874</v>
      </c>
      <c r="AM62" s="50">
        <v>0.2</v>
      </c>
      <c r="AN62" s="56">
        <v>699.2</v>
      </c>
      <c r="AO62" s="35">
        <v>0</v>
      </c>
      <c r="AP62" s="52">
        <v>5.4999999999999997E-3</v>
      </c>
      <c r="AQ62" s="154"/>
      <c r="AR62" s="130">
        <f t="shared" si="4"/>
        <v>2889.6000000000004</v>
      </c>
      <c r="AS62" s="45">
        <v>195</v>
      </c>
      <c r="AT62" s="36" t="s">
        <v>68</v>
      </c>
      <c r="AU62" s="36" t="s">
        <v>104</v>
      </c>
      <c r="AV62" s="36">
        <v>33000</v>
      </c>
      <c r="AW62" s="36">
        <v>36</v>
      </c>
      <c r="AX62" s="36">
        <v>5</v>
      </c>
      <c r="AY62" s="54" t="s">
        <v>75</v>
      </c>
      <c r="AZ62" s="36">
        <v>1150</v>
      </c>
      <c r="BA62" s="36">
        <v>250</v>
      </c>
      <c r="BB62" s="65" t="s">
        <v>363</v>
      </c>
      <c r="BC62" s="10" t="s">
        <v>364</v>
      </c>
      <c r="BD62" s="59" t="str">
        <f t="shared" si="5"/>
        <v>Laser / LED Printer - 30 or more CPM (Mono)(Ledger)361i</v>
      </c>
      <c r="BE62" s="36"/>
      <c r="BF62" s="36"/>
    </row>
    <row r="63" spans="1:58" s="7" customFormat="1" ht="38.25" customHeight="1">
      <c r="A63" s="51" t="s">
        <v>65</v>
      </c>
      <c r="B63" s="35">
        <v>10</v>
      </c>
      <c r="C63" s="42" t="s">
        <v>110</v>
      </c>
      <c r="D63" s="35" t="s">
        <v>67</v>
      </c>
      <c r="E63" s="151">
        <v>4000</v>
      </c>
      <c r="F63" s="36" t="s">
        <v>79</v>
      </c>
      <c r="G63" s="36" t="s">
        <v>104</v>
      </c>
      <c r="H63" s="37" t="s">
        <v>336</v>
      </c>
      <c r="I63" s="37" t="s">
        <v>365</v>
      </c>
      <c r="J63" s="37" t="s">
        <v>366</v>
      </c>
      <c r="K63" s="131">
        <v>2175.3720930232557</v>
      </c>
      <c r="L63" s="131" t="s">
        <v>197</v>
      </c>
      <c r="M63" s="56">
        <v>864.1626</v>
      </c>
      <c r="N63" s="18">
        <f>SUM(Table1[[#This Row],[New Device NC Discounted Purchase Price]:[Estimated Consumables Purchases During 3 Year Lifecycle]])</f>
        <v>3039.5346930232558</v>
      </c>
      <c r="O63" s="152">
        <f>Table1[[#This Row],[36-Month Total Lease Payments4]]</f>
        <v>2339.2211190697676</v>
      </c>
      <c r="P63" s="152">
        <f>Table1[[#This Row],[Estimated 3 Year Maintenance Agreement Price5]]</f>
        <v>4786.08</v>
      </c>
      <c r="Q63" s="18">
        <f t="shared" si="6"/>
        <v>7125.3011190697671</v>
      </c>
      <c r="R63" s="77">
        <v>14509</v>
      </c>
      <c r="S63" s="50">
        <f>(Table1[[#This Row],[Device MSRP]]-Table1[[#This Row],[New Device NC Discounted Purchase Price2]])/Table1[[#This Row],[Device MSRP]]</f>
        <v>0.85006740002596626</v>
      </c>
      <c r="T63" s="56">
        <v>2175.3720930232557</v>
      </c>
      <c r="U63" s="50">
        <v>0.5</v>
      </c>
      <c r="V63" s="50">
        <v>0.2</v>
      </c>
      <c r="W63" s="57" t="s">
        <v>73</v>
      </c>
      <c r="X63" s="44" t="s">
        <v>197</v>
      </c>
      <c r="Y63" s="44" t="s">
        <v>197</v>
      </c>
      <c r="Z63" s="50">
        <v>0.2</v>
      </c>
      <c r="AA63" s="44" t="s">
        <v>197</v>
      </c>
      <c r="AB63" s="153">
        <v>2.9870000000000001E-2</v>
      </c>
      <c r="AC63" s="56">
        <f>Table1[[#This Row],[New Device NC Discounted Purchase Price2]]*Table1[[#This Row],[36-Month Lease Rate Factor (excluding Software)]]*36</f>
        <v>2339.2211190697676</v>
      </c>
      <c r="AD63" s="47">
        <v>2.4500000000000001E-2</v>
      </c>
      <c r="AE63" s="56">
        <f>Table1[[#This Row],[New Device NC Discounted Purchase Price]]*Table1[[#This Row],[48-Month Lease Rate Factor (excluding Software)]]*48</f>
        <v>2558.2375813953486</v>
      </c>
      <c r="AF63" s="47">
        <v>2.0400000000000001E-2</v>
      </c>
      <c r="AG63" s="56">
        <f>Table1[[#This Row],[New Device NC Discounted Purchase Price2]]*Table1[[#This Row],[60-Month Lease Rate Factor (excluding Software)]]*60</f>
        <v>2662.6554418604651</v>
      </c>
      <c r="AH63" s="153">
        <v>2.9870000000000001E-2</v>
      </c>
      <c r="AI63" s="47">
        <v>2.4500000000000001E-2</v>
      </c>
      <c r="AJ63" s="47">
        <v>2.0400000000000001E-2</v>
      </c>
      <c r="AK63" s="37" t="s">
        <v>367</v>
      </c>
      <c r="AL63" s="45">
        <v>799</v>
      </c>
      <c r="AM63" s="50">
        <v>0.2</v>
      </c>
      <c r="AN63" s="56">
        <v>639.20000000000005</v>
      </c>
      <c r="AO63" s="35">
        <v>0</v>
      </c>
      <c r="AP63" s="52">
        <v>7.0000000000000001E-3</v>
      </c>
      <c r="AQ63" s="52">
        <v>4.1000000000000002E-2</v>
      </c>
      <c r="AR63" s="130">
        <f t="shared" si="4"/>
        <v>4786.08</v>
      </c>
      <c r="AS63" s="45">
        <v>195</v>
      </c>
      <c r="AT63" s="36" t="s">
        <v>79</v>
      </c>
      <c r="AU63" s="36" t="s">
        <v>104</v>
      </c>
      <c r="AV63" s="36">
        <v>16000</v>
      </c>
      <c r="AW63" s="36">
        <v>25</v>
      </c>
      <c r="AX63" s="36">
        <v>6</v>
      </c>
      <c r="AY63" s="54" t="s">
        <v>75</v>
      </c>
      <c r="AZ63" s="36">
        <v>1150</v>
      </c>
      <c r="BA63" s="36">
        <v>250</v>
      </c>
      <c r="BB63" s="65" t="s">
        <v>363</v>
      </c>
      <c r="BC63" s="10" t="s">
        <v>368</v>
      </c>
      <c r="BD63" s="59" t="str">
        <f t="shared" si="5"/>
        <v>Laser / LED Printer - 20 or more CPM (Color)(Ledger)C251i</v>
      </c>
      <c r="BE63" s="36"/>
      <c r="BF63" s="36"/>
    </row>
    <row r="64" spans="1:58" s="7" customFormat="1" ht="12.75" customHeight="1">
      <c r="A64" s="51" t="s">
        <v>116</v>
      </c>
      <c r="B64" s="35">
        <v>11</v>
      </c>
      <c r="C64" s="42" t="s">
        <v>117</v>
      </c>
      <c r="D64" s="35" t="s">
        <v>118</v>
      </c>
      <c r="E64" s="151">
        <v>2500</v>
      </c>
      <c r="F64" s="36" t="s">
        <v>68</v>
      </c>
      <c r="G64" s="36" t="s">
        <v>69</v>
      </c>
      <c r="H64" s="37" t="s">
        <v>336</v>
      </c>
      <c r="I64" s="37" t="s">
        <v>369</v>
      </c>
      <c r="J64" s="37" t="s">
        <v>370</v>
      </c>
      <c r="K64" s="131">
        <v>290.7</v>
      </c>
      <c r="L64" s="131">
        <v>288</v>
      </c>
      <c r="M64" s="56">
        <v>567.91</v>
      </c>
      <c r="N64" s="18">
        <f>SUM(Table1[[#This Row],[New Device NC Discounted Purchase Price]:[Estimated Consumables Purchases During 3 Year Lifecycle]])</f>
        <v>1146.6100000000001</v>
      </c>
      <c r="O64" s="152">
        <f>Table1[[#This Row],[36-Month Total Lease Payments4]]</f>
        <v>312.59552400000001</v>
      </c>
      <c r="P64" s="152">
        <f>Table1[[#This Row],[Estimated 3 Year Maintenance Agreement Price5]]</f>
        <v>1575.0000000000002</v>
      </c>
      <c r="Q64" s="18">
        <f t="shared" si="6"/>
        <v>1887.5955240000003</v>
      </c>
      <c r="R64" s="45">
        <v>966.08</v>
      </c>
      <c r="S64" s="50">
        <v>0.69910000000000005</v>
      </c>
      <c r="T64" s="56">
        <v>290.7</v>
      </c>
      <c r="U64" s="50">
        <v>0.5</v>
      </c>
      <c r="V64" s="50">
        <v>0.2</v>
      </c>
      <c r="W64" s="57" t="s">
        <v>339</v>
      </c>
      <c r="X64" s="44" t="s">
        <v>371</v>
      </c>
      <c r="Y64" s="45">
        <v>360</v>
      </c>
      <c r="Z64" s="50">
        <v>0.2</v>
      </c>
      <c r="AA64" s="56">
        <v>288</v>
      </c>
      <c r="AB64" s="153">
        <v>2.9870000000000001E-2</v>
      </c>
      <c r="AC64" s="56">
        <f>Table1[[#This Row],[New Device NC Discounted Purchase Price2]]*Table1[[#This Row],[36-Month Lease Rate Factor (excluding Software)]]*36</f>
        <v>312.59552400000001</v>
      </c>
      <c r="AD64" s="47">
        <v>2.4500000000000001E-2</v>
      </c>
      <c r="AE64" s="56">
        <f>Table1[[#This Row],[New Device NC Discounted Purchase Price]]*Table1[[#This Row],[48-Month Lease Rate Factor (excluding Software)]]*48</f>
        <v>341.86320000000001</v>
      </c>
      <c r="AF64" s="47">
        <v>2.0400000000000001E-2</v>
      </c>
      <c r="AG64" s="56">
        <f>Table1[[#This Row],[New Device NC Discounted Purchase Price2]]*Table1[[#This Row],[60-Month Lease Rate Factor (excluding Software)]]*60</f>
        <v>355.8168</v>
      </c>
      <c r="AH64" s="153">
        <v>2.9870000000000001E-2</v>
      </c>
      <c r="AI64" s="47">
        <v>2.4500000000000001E-2</v>
      </c>
      <c r="AJ64" s="47">
        <v>2.0400000000000001E-2</v>
      </c>
      <c r="AK64" s="37" t="s">
        <v>349</v>
      </c>
      <c r="AL64" s="45"/>
      <c r="AM64" s="50">
        <v>0.2</v>
      </c>
      <c r="AN64" s="56">
        <v>0</v>
      </c>
      <c r="AO64" s="35">
        <v>0</v>
      </c>
      <c r="AP64" s="52">
        <v>1.7500000000000002E-2</v>
      </c>
      <c r="AQ64" s="154"/>
      <c r="AR64" s="130">
        <f t="shared" si="4"/>
        <v>1575.0000000000002</v>
      </c>
      <c r="AS64" s="45">
        <v>195</v>
      </c>
      <c r="AT64" s="36" t="s">
        <v>68</v>
      </c>
      <c r="AU64" s="36" t="s">
        <v>69</v>
      </c>
      <c r="AV64" s="36">
        <v>100000</v>
      </c>
      <c r="AW64" s="36">
        <v>42</v>
      </c>
      <c r="AX64" s="36">
        <v>9</v>
      </c>
      <c r="AY64" s="54" t="s">
        <v>75</v>
      </c>
      <c r="AZ64" s="36">
        <v>300</v>
      </c>
      <c r="BA64" s="36">
        <v>150</v>
      </c>
      <c r="BB64" s="36" t="s">
        <v>252</v>
      </c>
      <c r="BC64" s="10" t="s">
        <v>372</v>
      </c>
      <c r="BD64" s="59" t="str">
        <f t="shared" si="5"/>
        <v>Digital MFD - 19 to 30 CPM (Mono)4221i</v>
      </c>
      <c r="BE64" s="36"/>
      <c r="BF64" s="36"/>
    </row>
    <row r="65" spans="1:58" s="7" customFormat="1" ht="38.25" customHeight="1">
      <c r="A65" s="51" t="s">
        <v>116</v>
      </c>
      <c r="B65" s="35">
        <v>12</v>
      </c>
      <c r="C65" s="42" t="s">
        <v>120</v>
      </c>
      <c r="D65" s="35" t="s">
        <v>118</v>
      </c>
      <c r="E65" s="151">
        <v>2500</v>
      </c>
      <c r="F65" s="36" t="s">
        <v>79</v>
      </c>
      <c r="G65" s="36" t="s">
        <v>69</v>
      </c>
      <c r="H65" s="37" t="s">
        <v>336</v>
      </c>
      <c r="I65" s="37" t="s">
        <v>365</v>
      </c>
      <c r="J65" s="37" t="s">
        <v>366</v>
      </c>
      <c r="K65" s="131">
        <v>2175.3720930232557</v>
      </c>
      <c r="L65" s="131" t="s">
        <v>197</v>
      </c>
      <c r="M65" s="56">
        <v>432.0813</v>
      </c>
      <c r="N65" s="18">
        <f>SUM(Table1[[#This Row],[New Device NC Discounted Purchase Price]:[Estimated Consumables Purchases During 3 Year Lifecycle]])</f>
        <v>2607.4533930232556</v>
      </c>
      <c r="O65" s="152">
        <f>Table1[[#This Row],[36-Month Total Lease Payments4]]</f>
        <v>2339.2211190697676</v>
      </c>
      <c r="P65" s="152">
        <f>Table1[[#This Row],[Estimated 3 Year Maintenance Agreement Price5]]</f>
        <v>3710.4000000000005</v>
      </c>
      <c r="Q65" s="18">
        <f t="shared" si="6"/>
        <v>6049.6211190697686</v>
      </c>
      <c r="R65" s="77">
        <v>14509</v>
      </c>
      <c r="S65" s="50">
        <f>(Table1[[#This Row],[Device MSRP]]-Table1[[#This Row],[New Device NC Discounted Purchase Price2]])/Table1[[#This Row],[Device MSRP]]</f>
        <v>0.85006740002596626</v>
      </c>
      <c r="T65" s="56">
        <v>2175.3720930232557</v>
      </c>
      <c r="U65" s="50">
        <v>0.5</v>
      </c>
      <c r="V65" s="50">
        <v>0.2</v>
      </c>
      <c r="W65" s="57" t="s">
        <v>73</v>
      </c>
      <c r="X65" s="44" t="s">
        <v>197</v>
      </c>
      <c r="Y65" s="44" t="s">
        <v>197</v>
      </c>
      <c r="Z65" s="50">
        <v>0.2</v>
      </c>
      <c r="AA65" s="44" t="s">
        <v>197</v>
      </c>
      <c r="AB65" s="153">
        <v>2.9870000000000001E-2</v>
      </c>
      <c r="AC65" s="56">
        <f>Table1[[#This Row],[New Device NC Discounted Purchase Price2]]*Table1[[#This Row],[36-Month Lease Rate Factor (excluding Software)]]*36</f>
        <v>2339.2211190697676</v>
      </c>
      <c r="AD65" s="47">
        <v>2.4500000000000001E-2</v>
      </c>
      <c r="AE65" s="56">
        <f>Table1[[#This Row],[New Device NC Discounted Purchase Price]]*Table1[[#This Row],[48-Month Lease Rate Factor (excluding Software)]]*48</f>
        <v>2558.2375813953486</v>
      </c>
      <c r="AF65" s="47">
        <v>2.0400000000000001E-2</v>
      </c>
      <c r="AG65" s="56">
        <f>Table1[[#This Row],[New Device NC Discounted Purchase Price2]]*Table1[[#This Row],[60-Month Lease Rate Factor (excluding Software)]]*60</f>
        <v>2662.6554418604651</v>
      </c>
      <c r="AH65" s="153">
        <v>2.9870000000000001E-2</v>
      </c>
      <c r="AI65" s="47">
        <v>2.4500000000000001E-2</v>
      </c>
      <c r="AJ65" s="47">
        <v>2.0400000000000001E-2</v>
      </c>
      <c r="AK65" s="37" t="s">
        <v>367</v>
      </c>
      <c r="AL65" s="45">
        <v>799</v>
      </c>
      <c r="AM65" s="50">
        <v>0.2</v>
      </c>
      <c r="AN65" s="56">
        <v>639.20000000000005</v>
      </c>
      <c r="AO65" s="35">
        <v>0</v>
      </c>
      <c r="AP65" s="52">
        <v>7.0000000000000001E-3</v>
      </c>
      <c r="AQ65" s="52">
        <v>4.1000000000000002E-2</v>
      </c>
      <c r="AR65" s="130">
        <f t="shared" si="4"/>
        <v>3710.4000000000005</v>
      </c>
      <c r="AS65" s="45">
        <v>195</v>
      </c>
      <c r="AT65" s="36" t="s">
        <v>79</v>
      </c>
      <c r="AU65" s="36" t="s">
        <v>104</v>
      </c>
      <c r="AV65" s="36">
        <v>16000</v>
      </c>
      <c r="AW65" s="36">
        <v>25</v>
      </c>
      <c r="AX65" s="36">
        <v>5</v>
      </c>
      <c r="AY65" s="54" t="s">
        <v>75</v>
      </c>
      <c r="AZ65" s="36">
        <v>1150</v>
      </c>
      <c r="BA65" s="36">
        <v>250</v>
      </c>
      <c r="BB65" s="65" t="s">
        <v>363</v>
      </c>
      <c r="BC65" s="10" t="s">
        <v>368</v>
      </c>
      <c r="BD65" s="59" t="str">
        <f t="shared" si="5"/>
        <v>Digital MFD - 14 to 30 CPM (Color)C251i</v>
      </c>
      <c r="BE65" s="36"/>
      <c r="BF65" s="36"/>
    </row>
    <row r="66" spans="1:58" s="7" customFormat="1" ht="38.25" customHeight="1">
      <c r="A66" s="51" t="s">
        <v>116</v>
      </c>
      <c r="B66" s="35">
        <v>13</v>
      </c>
      <c r="C66" s="42" t="s">
        <v>124</v>
      </c>
      <c r="D66" s="35" t="s">
        <v>118</v>
      </c>
      <c r="E66" s="151">
        <v>4000</v>
      </c>
      <c r="F66" s="36" t="s">
        <v>68</v>
      </c>
      <c r="G66" s="36" t="s">
        <v>104</v>
      </c>
      <c r="H66" s="37" t="s">
        <v>336</v>
      </c>
      <c r="I66" s="37" t="s">
        <v>373</v>
      </c>
      <c r="J66" s="37" t="s">
        <v>374</v>
      </c>
      <c r="K66" s="131">
        <v>1665.1232558139534</v>
      </c>
      <c r="L66" s="131">
        <v>576</v>
      </c>
      <c r="M66" s="56">
        <v>351.36</v>
      </c>
      <c r="N66" s="18">
        <f>SUM(Table1[[#This Row],[New Device NC Discounted Purchase Price]:[Estimated Consumables Purchases During 3 Year Lifecycle]])</f>
        <v>2592.4832558139537</v>
      </c>
      <c r="O66" s="152">
        <f>Table1[[#This Row],[36-Month Total Lease Payments4]]</f>
        <v>1790.5403394418604</v>
      </c>
      <c r="P66" s="152">
        <f>Table1[[#This Row],[Estimated 3 Year Maintenance Agreement Price5]]</f>
        <v>1065.6000000000001</v>
      </c>
      <c r="Q66" s="18">
        <f t="shared" si="6"/>
        <v>2856.1403394418603</v>
      </c>
      <c r="R66" s="45">
        <v>6959</v>
      </c>
      <c r="S66" s="50">
        <v>0.7607237741322096</v>
      </c>
      <c r="T66" s="56">
        <v>1665.1232558139534</v>
      </c>
      <c r="U66" s="50">
        <v>0.5</v>
      </c>
      <c r="V66" s="50">
        <v>0.2</v>
      </c>
      <c r="W66" s="57" t="s">
        <v>375</v>
      </c>
      <c r="X66" s="44" t="s">
        <v>376</v>
      </c>
      <c r="Y66" s="45">
        <v>720</v>
      </c>
      <c r="Z66" s="50">
        <v>0.2</v>
      </c>
      <c r="AA66" s="56">
        <v>576</v>
      </c>
      <c r="AB66" s="153">
        <v>2.9870000000000001E-2</v>
      </c>
      <c r="AC66" s="56">
        <f>Table1[[#This Row],[New Device NC Discounted Purchase Price2]]*Table1[[#This Row],[36-Month Lease Rate Factor (excluding Software)]]*36</f>
        <v>1790.5403394418604</v>
      </c>
      <c r="AD66" s="47">
        <v>2.4500000000000001E-2</v>
      </c>
      <c r="AE66" s="56">
        <f>Table1[[#This Row],[New Device NC Discounted Purchase Price]]*Table1[[#This Row],[48-Month Lease Rate Factor (excluding Software)]]*48</f>
        <v>1958.1849488372093</v>
      </c>
      <c r="AF66" s="47">
        <v>2.0400000000000001E-2</v>
      </c>
      <c r="AG66" s="56">
        <f>Table1[[#This Row],[New Device NC Discounted Purchase Price2]]*Table1[[#This Row],[60-Month Lease Rate Factor (excluding Software)]]*60</f>
        <v>2038.110865116279</v>
      </c>
      <c r="AH66" s="153">
        <v>2.9870000000000001E-2</v>
      </c>
      <c r="AI66" s="47">
        <v>2.4500000000000001E-2</v>
      </c>
      <c r="AJ66" s="47">
        <v>2.0400000000000001E-2</v>
      </c>
      <c r="AK66" s="37" t="s">
        <v>349</v>
      </c>
      <c r="AL66" s="45">
        <v>0</v>
      </c>
      <c r="AM66" s="50">
        <v>0.2</v>
      </c>
      <c r="AN66" s="56">
        <v>0</v>
      </c>
      <c r="AO66" s="35">
        <v>0</v>
      </c>
      <c r="AP66" s="52">
        <v>7.4000000000000003E-3</v>
      </c>
      <c r="AQ66" s="154"/>
      <c r="AR66" s="130">
        <f t="shared" si="4"/>
        <v>1065.6000000000001</v>
      </c>
      <c r="AS66" s="45">
        <v>195</v>
      </c>
      <c r="AT66" s="36" t="s">
        <v>68</v>
      </c>
      <c r="AU66" s="36" t="s">
        <v>104</v>
      </c>
      <c r="AV66" s="36">
        <v>10000</v>
      </c>
      <c r="AW66" s="36">
        <v>22</v>
      </c>
      <c r="AX66" s="36">
        <v>5</v>
      </c>
      <c r="AY66" s="54" t="s">
        <v>75</v>
      </c>
      <c r="AZ66" s="36">
        <v>1100</v>
      </c>
      <c r="BA66" s="36">
        <v>250</v>
      </c>
      <c r="BB66" s="65" t="s">
        <v>377</v>
      </c>
      <c r="BC66" s="10" t="s">
        <v>378</v>
      </c>
      <c r="BD66" s="59" t="str">
        <f t="shared" si="5"/>
        <v>Digital MFD - 21 to 30 CPM (Mono)(Ledger)C3350i</v>
      </c>
      <c r="BE66" s="36"/>
      <c r="BF66" s="36"/>
    </row>
    <row r="67" spans="1:58" s="7" customFormat="1" ht="38.25" customHeight="1">
      <c r="A67" s="51" t="s">
        <v>116</v>
      </c>
      <c r="B67" s="35">
        <v>14</v>
      </c>
      <c r="C67" s="42" t="s">
        <v>128</v>
      </c>
      <c r="D67" s="35" t="s">
        <v>118</v>
      </c>
      <c r="E67" s="151">
        <v>4000</v>
      </c>
      <c r="F67" s="36" t="s">
        <v>79</v>
      </c>
      <c r="G67" s="36" t="s">
        <v>104</v>
      </c>
      <c r="H67" s="37" t="s">
        <v>336</v>
      </c>
      <c r="I67" s="37" t="s">
        <v>365</v>
      </c>
      <c r="J67" s="37" t="s">
        <v>366</v>
      </c>
      <c r="K67" s="131">
        <v>2175.3720930232557</v>
      </c>
      <c r="L67" s="131" t="s">
        <v>197</v>
      </c>
      <c r="M67" s="56">
        <v>864.1626</v>
      </c>
      <c r="N67" s="18">
        <f>SUM(Table1[[#This Row],[New Device NC Discounted Purchase Price]:[Estimated Consumables Purchases During 3 Year Lifecycle]])</f>
        <v>3039.5346930232558</v>
      </c>
      <c r="O67" s="152">
        <f>Table1[[#This Row],[36-Month Total Lease Payments4]]</f>
        <v>2339.2211190697676</v>
      </c>
      <c r="P67" s="152">
        <f>Table1[[#This Row],[Estimated 3 Year Maintenance Agreement Price5]]</f>
        <v>4786.08</v>
      </c>
      <c r="Q67" s="18">
        <f t="shared" si="6"/>
        <v>7125.3011190697671</v>
      </c>
      <c r="R67" s="77">
        <v>14097</v>
      </c>
      <c r="S67" s="50">
        <v>0.84568505953415463</v>
      </c>
      <c r="T67" s="56">
        <v>2175.3720930232557</v>
      </c>
      <c r="U67" s="50">
        <v>0.5</v>
      </c>
      <c r="V67" s="50">
        <v>0.2</v>
      </c>
      <c r="W67" s="57" t="s">
        <v>73</v>
      </c>
      <c r="X67" s="44" t="s">
        <v>197</v>
      </c>
      <c r="Y67" s="44" t="s">
        <v>197</v>
      </c>
      <c r="Z67" s="50">
        <v>0.2</v>
      </c>
      <c r="AA67" s="44" t="s">
        <v>197</v>
      </c>
      <c r="AB67" s="153">
        <v>2.9870000000000001E-2</v>
      </c>
      <c r="AC67" s="56">
        <f>Table1[[#This Row],[New Device NC Discounted Purchase Price2]]*Table1[[#This Row],[36-Month Lease Rate Factor (excluding Software)]]*36</f>
        <v>2339.2211190697676</v>
      </c>
      <c r="AD67" s="47">
        <v>2.4500000000000001E-2</v>
      </c>
      <c r="AE67" s="56">
        <f>Table1[[#This Row],[New Device NC Discounted Purchase Price]]*Table1[[#This Row],[48-Month Lease Rate Factor (excluding Software)]]*48</f>
        <v>2558.2375813953486</v>
      </c>
      <c r="AF67" s="47">
        <v>2.0400000000000001E-2</v>
      </c>
      <c r="AG67" s="56">
        <f>Table1[[#This Row],[New Device NC Discounted Purchase Price2]]*Table1[[#This Row],[60-Month Lease Rate Factor (excluding Software)]]*60</f>
        <v>2662.6554418604651</v>
      </c>
      <c r="AH67" s="153">
        <v>2.9870000000000001E-2</v>
      </c>
      <c r="AI67" s="47">
        <v>2.4500000000000001E-2</v>
      </c>
      <c r="AJ67" s="47">
        <v>2.0400000000000001E-2</v>
      </c>
      <c r="AK67" s="37" t="s">
        <v>367</v>
      </c>
      <c r="AL67" s="45">
        <v>799</v>
      </c>
      <c r="AM67" s="50">
        <v>0.2</v>
      </c>
      <c r="AN67" s="56">
        <v>639.20000000000005</v>
      </c>
      <c r="AO67" s="35">
        <v>0</v>
      </c>
      <c r="AP67" s="52">
        <v>7.0000000000000001E-3</v>
      </c>
      <c r="AQ67" s="52">
        <v>4.1000000000000002E-2</v>
      </c>
      <c r="AR67" s="130">
        <f t="shared" ref="AR67:AR100" si="8">IFERROR(IF(F67="Mono",((AN67*3)+((E67*36)*AP67)),((AN67*3)+((E67*36)*AP67*0.62)+((E67*36)*AQ67*0.38))),"")</f>
        <v>4786.08</v>
      </c>
      <c r="AS67" s="45">
        <v>195</v>
      </c>
      <c r="AT67" s="36" t="s">
        <v>79</v>
      </c>
      <c r="AU67" s="36" t="s">
        <v>104</v>
      </c>
      <c r="AV67" s="36">
        <v>16000</v>
      </c>
      <c r="AW67" s="36">
        <v>25</v>
      </c>
      <c r="AX67" s="36">
        <v>5</v>
      </c>
      <c r="AY67" s="54" t="s">
        <v>75</v>
      </c>
      <c r="AZ67" s="36">
        <v>1150</v>
      </c>
      <c r="BA67" s="36">
        <v>250</v>
      </c>
      <c r="BB67" s="65" t="s">
        <v>363</v>
      </c>
      <c r="BC67" s="10" t="s">
        <v>368</v>
      </c>
      <c r="BD67" s="59" t="str">
        <f t="shared" ref="BD67:BD100" si="9">CONCATENATE(C67,I67)</f>
        <v>Digital MFD - 21 to 30 CPM (Color)(Ledger)C251i</v>
      </c>
      <c r="BE67" s="36"/>
      <c r="BF67" s="36"/>
    </row>
    <row r="68" spans="1:58" s="7" customFormat="1" ht="38.25" customHeight="1">
      <c r="A68" s="51" t="s">
        <v>116</v>
      </c>
      <c r="B68" s="35">
        <v>15</v>
      </c>
      <c r="C68" s="42" t="s">
        <v>131</v>
      </c>
      <c r="D68" s="35" t="s">
        <v>118</v>
      </c>
      <c r="E68" s="151">
        <v>12000</v>
      </c>
      <c r="F68" s="36" t="s">
        <v>68</v>
      </c>
      <c r="G68" s="36" t="s">
        <v>69</v>
      </c>
      <c r="H68" s="37" t="s">
        <v>336</v>
      </c>
      <c r="I68" s="37" t="s">
        <v>379</v>
      </c>
      <c r="J68" s="37" t="s">
        <v>380</v>
      </c>
      <c r="K68" s="131">
        <v>1009.4418604651161</v>
      </c>
      <c r="L68" s="131"/>
      <c r="M68" s="56">
        <v>2433.9</v>
      </c>
      <c r="N68" s="18">
        <f>SUM(Table1[[#This Row],[New Device NC Discounted Purchase Price]:[Estimated Consumables Purchases During 3 Year Lifecycle]])</f>
        <v>3443.341860465116</v>
      </c>
      <c r="O68" s="152">
        <f>Table1[[#This Row],[36-Month Total Lease Payments4]]</f>
        <v>1085.4730213953487</v>
      </c>
      <c r="P68" s="152">
        <f>Table1[[#This Row],[Estimated 3 Year Maintenance Agreement Price5]]</f>
        <v>5611.2</v>
      </c>
      <c r="Q68" s="18">
        <f t="shared" si="6"/>
        <v>6696.6730213953488</v>
      </c>
      <c r="R68" s="122">
        <v>3965</v>
      </c>
      <c r="S68" s="50">
        <f t="shared" ref="S68" si="10">(R68-T68)/R68</f>
        <v>0.74541188891169841</v>
      </c>
      <c r="T68" s="56">
        <v>1009.4418604651161</v>
      </c>
      <c r="U68" s="50">
        <v>0.5</v>
      </c>
      <c r="V68" s="50">
        <v>0.2</v>
      </c>
      <c r="W68" s="57" t="s">
        <v>381</v>
      </c>
      <c r="X68" s="44" t="s">
        <v>197</v>
      </c>
      <c r="Y68" s="45">
        <v>0</v>
      </c>
      <c r="Z68" s="50">
        <v>0.2</v>
      </c>
      <c r="AA68" s="56">
        <v>0</v>
      </c>
      <c r="AB68" s="153">
        <v>2.9870000000000001E-2</v>
      </c>
      <c r="AC68" s="56">
        <f>Table1[[#This Row],[New Device NC Discounted Purchase Price2]]*Table1[[#This Row],[36-Month Lease Rate Factor (excluding Software)]]*36</f>
        <v>1085.4730213953487</v>
      </c>
      <c r="AD68" s="47">
        <v>2.4500000000000001E-2</v>
      </c>
      <c r="AE68" s="56">
        <f>Table1[[#This Row],[New Device NC Discounted Purchase Price]]*Table1[[#This Row],[48-Month Lease Rate Factor (excluding Software)]]*48</f>
        <v>1187.1036279069767</v>
      </c>
      <c r="AF68" s="47">
        <v>2.0400000000000001E-2</v>
      </c>
      <c r="AG68" s="56">
        <f>Table1[[#This Row],[New Device NC Discounted Purchase Price2]]*Table1[[#This Row],[60-Month Lease Rate Factor (excluding Software)]]*60</f>
        <v>1235.5568372093021</v>
      </c>
      <c r="AH68" s="153">
        <v>2.9870000000000001E-2</v>
      </c>
      <c r="AI68" s="47">
        <v>2.4500000000000001E-2</v>
      </c>
      <c r="AJ68" s="47">
        <v>2.0400000000000001E-2</v>
      </c>
      <c r="AK68" s="37" t="s">
        <v>382</v>
      </c>
      <c r="AL68" s="45">
        <v>493</v>
      </c>
      <c r="AM68" s="50">
        <v>0.2</v>
      </c>
      <c r="AN68" s="56">
        <v>394.4</v>
      </c>
      <c r="AO68" s="35">
        <v>0</v>
      </c>
      <c r="AP68" s="52">
        <v>1.025E-2</v>
      </c>
      <c r="AQ68" s="154"/>
      <c r="AR68" s="130">
        <f t="shared" si="8"/>
        <v>5611.2</v>
      </c>
      <c r="AS68" s="45">
        <v>195</v>
      </c>
      <c r="AT68" s="36" t="s">
        <v>68</v>
      </c>
      <c r="AU68" s="36" t="s">
        <v>69</v>
      </c>
      <c r="AV68" s="36">
        <v>6500</v>
      </c>
      <c r="AW68" s="36">
        <v>42</v>
      </c>
      <c r="AX68" s="36">
        <v>5</v>
      </c>
      <c r="AY68" s="54" t="s">
        <v>75</v>
      </c>
      <c r="AZ68" s="36">
        <v>600</v>
      </c>
      <c r="BA68" s="36">
        <v>250</v>
      </c>
      <c r="BB68" s="65" t="s">
        <v>174</v>
      </c>
      <c r="BC68" s="10" t="s">
        <v>383</v>
      </c>
      <c r="BD68" s="59" t="str">
        <f t="shared" si="9"/>
        <v>Digital MFD - 31 to 40 CPM (Mono)4051i</v>
      </c>
      <c r="BE68" s="36"/>
      <c r="BF68" s="36"/>
    </row>
    <row r="69" spans="1:58" s="7" customFormat="1" ht="38.25" customHeight="1">
      <c r="A69" s="51" t="s">
        <v>116</v>
      </c>
      <c r="B69" s="35">
        <v>16</v>
      </c>
      <c r="C69" s="42" t="s">
        <v>134</v>
      </c>
      <c r="D69" s="35" t="s">
        <v>118</v>
      </c>
      <c r="E69" s="151">
        <v>12000</v>
      </c>
      <c r="F69" s="36" t="s">
        <v>79</v>
      </c>
      <c r="G69" s="36" t="s">
        <v>69</v>
      </c>
      <c r="H69" s="37" t="s">
        <v>336</v>
      </c>
      <c r="I69" s="37" t="s">
        <v>355</v>
      </c>
      <c r="J69" s="37" t="s">
        <v>356</v>
      </c>
      <c r="K69" s="45">
        <v>2018.08</v>
      </c>
      <c r="L69" s="131"/>
      <c r="M69" s="156">
        <v>8528.0400000000009</v>
      </c>
      <c r="N69" s="18">
        <f>SUM(Table1[[#This Row],[New Device NC Discounted Purchase Price]:[Estimated Consumables Purchases During 3 Year Lifecycle]])</f>
        <v>10546.12</v>
      </c>
      <c r="O69" s="152">
        <f>Table1[[#This Row],[36-Month Total Lease Payments4]]</f>
        <v>2170.0817855999999</v>
      </c>
      <c r="P69" s="152">
        <f>Table1[[#This Row],[Estimated 3 Year Maintenance Agreement Price5]]</f>
        <v>15609.6</v>
      </c>
      <c r="Q69" s="18">
        <f t="shared" si="6"/>
        <v>17779.681785600002</v>
      </c>
      <c r="R69" s="193">
        <v>4997</v>
      </c>
      <c r="S69" s="50">
        <f>(Table1[[#This Row],[Device MSRP]]-Table1[[#This Row],[New Device NC Discounted Purchase Price2]])/Table1[[#This Row],[Device MSRP]]</f>
        <v>0.59614168501100662</v>
      </c>
      <c r="T69" s="45">
        <v>2018.08</v>
      </c>
      <c r="U69" s="50">
        <v>0.5</v>
      </c>
      <c r="V69" s="50">
        <v>0.2</v>
      </c>
      <c r="W69" s="57" t="s">
        <v>73</v>
      </c>
      <c r="X69" s="44" t="s">
        <v>197</v>
      </c>
      <c r="Y69" s="45">
        <v>0</v>
      </c>
      <c r="Z69" s="50">
        <v>0.2</v>
      </c>
      <c r="AA69" s="135">
        <f>IFERROR(Y69*(1-Z69),"")</f>
        <v>0</v>
      </c>
      <c r="AB69" s="153">
        <v>2.9870000000000001E-2</v>
      </c>
      <c r="AC69" s="56">
        <f>Table1[[#This Row],[New Device NC Discounted Purchase Price2]]*Table1[[#This Row],[36-Month Lease Rate Factor (excluding Software)]]*36</f>
        <v>2170.0817855999999</v>
      </c>
      <c r="AD69" s="47">
        <v>2.4500000000000001E-2</v>
      </c>
      <c r="AE69" s="56">
        <f>Table1[[#This Row],[New Device NC Discounted Purchase Price]]*Table1[[#This Row],[48-Month Lease Rate Factor (excluding Software)]]*48</f>
        <v>2373.26208</v>
      </c>
      <c r="AF69" s="47">
        <v>2.0400000000000001E-2</v>
      </c>
      <c r="AG69" s="56">
        <f>Table1[[#This Row],[New Device NC Discounted Purchase Price2]]*Table1[[#This Row],[60-Month Lease Rate Factor (excluding Software)]]*60</f>
        <v>2470.1299200000003</v>
      </c>
      <c r="AH69" s="153">
        <v>2.9870000000000001E-2</v>
      </c>
      <c r="AI69" s="47">
        <v>2.4500000000000001E-2</v>
      </c>
      <c r="AJ69" s="47">
        <v>2.0400000000000001E-2</v>
      </c>
      <c r="AK69" s="37" t="s">
        <v>357</v>
      </c>
      <c r="AL69" s="45">
        <v>726</v>
      </c>
      <c r="AM69" s="50">
        <v>0.2</v>
      </c>
      <c r="AN69" s="135">
        <f>IFERROR(AL69*(1-AM69),"")</f>
        <v>580.80000000000007</v>
      </c>
      <c r="AO69" s="35">
        <v>0</v>
      </c>
      <c r="AP69" s="52">
        <v>1.4999999999999999E-2</v>
      </c>
      <c r="AQ69" s="52">
        <v>0.06</v>
      </c>
      <c r="AR69" s="130">
        <f t="shared" si="8"/>
        <v>15609.6</v>
      </c>
      <c r="AS69" s="45">
        <v>195</v>
      </c>
      <c r="AT69" s="36" t="s">
        <v>79</v>
      </c>
      <c r="AU69" s="36" t="s">
        <v>69</v>
      </c>
      <c r="AV69" s="36">
        <v>6500</v>
      </c>
      <c r="AW69" s="36">
        <v>35</v>
      </c>
      <c r="AX69" s="36">
        <v>6</v>
      </c>
      <c r="AY69" s="54" t="s">
        <v>75</v>
      </c>
      <c r="AZ69" s="36">
        <v>600</v>
      </c>
      <c r="BA69" s="36">
        <v>250</v>
      </c>
      <c r="BB69" s="36" t="s">
        <v>358</v>
      </c>
      <c r="BC69" s="32" t="s">
        <v>359</v>
      </c>
      <c r="BD69" s="59" t="str">
        <f t="shared" si="9"/>
        <v>Digital MFD - 31 to 40 CPM (Color)C3351i</v>
      </c>
      <c r="BE69" s="36"/>
      <c r="BF69" s="36"/>
    </row>
    <row r="70" spans="1:58" s="7" customFormat="1" ht="51" customHeight="1">
      <c r="A70" s="51" t="s">
        <v>116</v>
      </c>
      <c r="B70" s="35">
        <v>17</v>
      </c>
      <c r="C70" s="42" t="s">
        <v>138</v>
      </c>
      <c r="D70" s="35" t="s">
        <v>118</v>
      </c>
      <c r="E70" s="151">
        <v>12000</v>
      </c>
      <c r="F70" s="36" t="s">
        <v>68</v>
      </c>
      <c r="G70" s="36" t="s">
        <v>104</v>
      </c>
      <c r="H70" s="37" t="s">
        <v>336</v>
      </c>
      <c r="I70" s="37" t="s">
        <v>360</v>
      </c>
      <c r="J70" s="37" t="s">
        <v>361</v>
      </c>
      <c r="K70" s="131">
        <v>2124.0186046511631</v>
      </c>
      <c r="L70" s="131"/>
      <c r="M70" s="56">
        <v>1099.22</v>
      </c>
      <c r="N70" s="18">
        <f>SUM(Table1[[#This Row],[New Device NC Discounted Purchase Price]:[Estimated Consumables Purchases During 3 Year Lifecycle]])</f>
        <v>3223.2386046511629</v>
      </c>
      <c r="O70" s="152">
        <f>Table1[[#This Row],[36-Month Total Lease Payments4]]</f>
        <v>2283.9996859534886</v>
      </c>
      <c r="P70" s="152">
        <f>Table1[[#This Row],[Estimated 3 Year Maintenance Agreement Price5]]</f>
        <v>4473.6000000000004</v>
      </c>
      <c r="Q70" s="18">
        <f t="shared" si="6"/>
        <v>6757.5996859534889</v>
      </c>
      <c r="R70" s="45">
        <v>13838</v>
      </c>
      <c r="S70" s="50">
        <f t="shared" ref="S70" si="11">(R70-T70)/R70</f>
        <v>0.84650826675450475</v>
      </c>
      <c r="T70" s="56">
        <v>2124.0186046511631</v>
      </c>
      <c r="U70" s="50">
        <v>0.5</v>
      </c>
      <c r="V70" s="50">
        <v>0.2</v>
      </c>
      <c r="W70" s="57" t="s">
        <v>73</v>
      </c>
      <c r="X70" s="44" t="s">
        <v>197</v>
      </c>
      <c r="Y70" s="45"/>
      <c r="Z70" s="50">
        <v>0.2</v>
      </c>
      <c r="AA70" s="56"/>
      <c r="AB70" s="153">
        <v>2.9870000000000001E-2</v>
      </c>
      <c r="AC70" s="56">
        <f>Table1[[#This Row],[New Device NC Discounted Purchase Price2]]*Table1[[#This Row],[36-Month Lease Rate Factor (excluding Software)]]*36</f>
        <v>2283.9996859534886</v>
      </c>
      <c r="AD70" s="47">
        <v>2.4500000000000001E-2</v>
      </c>
      <c r="AE70" s="56">
        <f>Table1[[#This Row],[New Device NC Discounted Purchase Price]]*Table1[[#This Row],[48-Month Lease Rate Factor (excluding Software)]]*48</f>
        <v>2497.8458790697678</v>
      </c>
      <c r="AF70" s="47">
        <v>2.0400000000000001E-2</v>
      </c>
      <c r="AG70" s="56">
        <f>Table1[[#This Row],[New Device NC Discounted Purchase Price2]]*Table1[[#This Row],[60-Month Lease Rate Factor (excluding Software)]]*60</f>
        <v>2599.7987720930237</v>
      </c>
      <c r="AH70" s="153">
        <v>2.9870000000000001E-2</v>
      </c>
      <c r="AI70" s="47">
        <v>2.4500000000000001E-2</v>
      </c>
      <c r="AJ70" s="47">
        <v>2.0400000000000001E-2</v>
      </c>
      <c r="AK70" s="37" t="s">
        <v>362</v>
      </c>
      <c r="AL70" s="45">
        <v>874</v>
      </c>
      <c r="AM70" s="50">
        <v>0.2</v>
      </c>
      <c r="AN70" s="56">
        <v>699.2</v>
      </c>
      <c r="AO70" s="35">
        <v>0</v>
      </c>
      <c r="AP70" s="52">
        <v>5.4999999999999997E-3</v>
      </c>
      <c r="AQ70" s="154"/>
      <c r="AR70" s="130">
        <f t="shared" si="8"/>
        <v>4473.6000000000004</v>
      </c>
      <c r="AS70" s="45">
        <v>195</v>
      </c>
      <c r="AT70" s="36" t="s">
        <v>68</v>
      </c>
      <c r="AU70" s="36" t="s">
        <v>104</v>
      </c>
      <c r="AV70" s="36">
        <v>33000</v>
      </c>
      <c r="AW70" s="36">
        <v>36</v>
      </c>
      <c r="AX70" s="36">
        <v>5</v>
      </c>
      <c r="AY70" s="54" t="s">
        <v>75</v>
      </c>
      <c r="AZ70" s="36">
        <v>1150</v>
      </c>
      <c r="BA70" s="36">
        <v>250</v>
      </c>
      <c r="BB70" s="65" t="s">
        <v>363</v>
      </c>
      <c r="BC70" s="20" t="s">
        <v>364</v>
      </c>
      <c r="BD70" s="59" t="str">
        <f t="shared" si="9"/>
        <v>Digital MFD - 31 to 40 CPM (Mono)(Ledger)361i</v>
      </c>
      <c r="BE70" s="36"/>
      <c r="BF70" s="36"/>
    </row>
    <row r="71" spans="1:58" s="7" customFormat="1" ht="38.25" customHeight="1">
      <c r="A71" s="51" t="s">
        <v>116</v>
      </c>
      <c r="B71" s="35">
        <v>18</v>
      </c>
      <c r="C71" s="42" t="s">
        <v>140</v>
      </c>
      <c r="D71" s="35" t="s">
        <v>118</v>
      </c>
      <c r="E71" s="151">
        <v>12000</v>
      </c>
      <c r="F71" s="36" t="s">
        <v>79</v>
      </c>
      <c r="G71" s="36" t="s">
        <v>104</v>
      </c>
      <c r="H71" s="37" t="s">
        <v>336</v>
      </c>
      <c r="I71" s="37" t="s">
        <v>384</v>
      </c>
      <c r="J71" s="37" t="s">
        <v>385</v>
      </c>
      <c r="K71" s="131">
        <v>3474.8197674418598</v>
      </c>
      <c r="L71" s="131">
        <v>720</v>
      </c>
      <c r="M71" s="56">
        <v>2873.85</v>
      </c>
      <c r="N71" s="18">
        <f>SUM(Table1[[#This Row],[New Device NC Discounted Purchase Price]:[Estimated Consumables Purchases During 3 Year Lifecycle]])</f>
        <v>7068.6697674418592</v>
      </c>
      <c r="O71" s="152">
        <f>Table1[[#This Row],[36-Month Total Lease Payments4]]</f>
        <v>3736.543192325581</v>
      </c>
      <c r="P71" s="152">
        <f>Table1[[#This Row],[Estimated 3 Year Maintenance Agreement Price5]]</f>
        <v>10842.720000000001</v>
      </c>
      <c r="Q71" s="18">
        <f t="shared" si="6"/>
        <v>14579.263192325583</v>
      </c>
      <c r="R71" s="45">
        <v>20064</v>
      </c>
      <c r="S71" s="50">
        <f>(Table1[[#This Row],[Device MSRP]]-Table1[[#This Row],[New Device NC Discounted Purchase Price2]])/Table1[[#This Row],[Device MSRP]]</f>
        <v>0.82681320935796154</v>
      </c>
      <c r="T71" s="56">
        <v>3474.8197674418598</v>
      </c>
      <c r="U71" s="50">
        <v>0.5</v>
      </c>
      <c r="V71" s="50">
        <v>0.2</v>
      </c>
      <c r="W71" s="57" t="s">
        <v>73</v>
      </c>
      <c r="X71" s="44" t="s">
        <v>386</v>
      </c>
      <c r="Y71" s="45"/>
      <c r="Z71" s="50">
        <v>0.2</v>
      </c>
      <c r="AA71" s="56"/>
      <c r="AB71" s="153">
        <v>2.9870000000000001E-2</v>
      </c>
      <c r="AC71" s="56">
        <f>Table1[[#This Row],[New Device NC Discounted Purchase Price2]]*Table1[[#This Row],[36-Month Lease Rate Factor (excluding Software)]]*36</f>
        <v>3736.543192325581</v>
      </c>
      <c r="AD71" s="47">
        <v>2.4500000000000001E-2</v>
      </c>
      <c r="AE71" s="56">
        <f>Table1[[#This Row],[New Device NC Discounted Purchase Price]]*Table1[[#This Row],[48-Month Lease Rate Factor (excluding Software)]]*48</f>
        <v>4086.3880465116272</v>
      </c>
      <c r="AF71" s="47">
        <v>2.0400000000000001E-2</v>
      </c>
      <c r="AG71" s="56">
        <f>Table1[[#This Row],[New Device NC Discounted Purchase Price2]]*Table1[[#This Row],[60-Month Lease Rate Factor (excluding Software)]]*60</f>
        <v>4253.1793953488368</v>
      </c>
      <c r="AH71" s="153">
        <v>2.9870000000000001E-2</v>
      </c>
      <c r="AI71" s="47">
        <v>2.4500000000000001E-2</v>
      </c>
      <c r="AJ71" s="47">
        <v>2.0400000000000001E-2</v>
      </c>
      <c r="AK71" s="37" t="s">
        <v>386</v>
      </c>
      <c r="AL71" s="45">
        <v>988</v>
      </c>
      <c r="AM71" s="50">
        <v>0.2</v>
      </c>
      <c r="AN71" s="56">
        <v>790.4</v>
      </c>
      <c r="AO71" s="35">
        <v>0</v>
      </c>
      <c r="AP71" s="52">
        <v>6.4999999999999997E-3</v>
      </c>
      <c r="AQ71" s="52">
        <v>4.1000000000000002E-2</v>
      </c>
      <c r="AR71" s="130">
        <f t="shared" si="8"/>
        <v>10842.720000000001</v>
      </c>
      <c r="AS71" s="45">
        <v>195</v>
      </c>
      <c r="AT71" s="36" t="s">
        <v>79</v>
      </c>
      <c r="AU71" s="36" t="s">
        <v>104</v>
      </c>
      <c r="AV71" s="36">
        <v>33000</v>
      </c>
      <c r="AW71" s="36">
        <v>36</v>
      </c>
      <c r="AX71" s="36">
        <v>5</v>
      </c>
      <c r="AY71" s="54" t="s">
        <v>75</v>
      </c>
      <c r="AZ71" s="36">
        <v>1150</v>
      </c>
      <c r="BA71" s="36">
        <v>250</v>
      </c>
      <c r="BB71" s="65" t="s">
        <v>387</v>
      </c>
      <c r="BC71" s="10" t="s">
        <v>388</v>
      </c>
      <c r="BD71" s="59" t="str">
        <f t="shared" si="9"/>
        <v>Digital MFD - 31 to 40 CPM (Color)(Ledger)C361i</v>
      </c>
      <c r="BE71" s="36"/>
      <c r="BF71" s="36"/>
    </row>
    <row r="72" spans="1:58" s="7" customFormat="1" ht="51" customHeight="1">
      <c r="A72" s="51" t="s">
        <v>146</v>
      </c>
      <c r="B72" s="35">
        <v>19</v>
      </c>
      <c r="C72" s="42" t="s">
        <v>147</v>
      </c>
      <c r="D72" s="35" t="s">
        <v>118</v>
      </c>
      <c r="E72" s="151">
        <v>16000</v>
      </c>
      <c r="F72" s="36" t="s">
        <v>68</v>
      </c>
      <c r="G72" s="36" t="s">
        <v>69</v>
      </c>
      <c r="H72" s="37" t="s">
        <v>336</v>
      </c>
      <c r="I72" s="37" t="s">
        <v>389</v>
      </c>
      <c r="J72" s="53" t="s">
        <v>390</v>
      </c>
      <c r="K72" s="131">
        <v>3107.1790798232955</v>
      </c>
      <c r="L72" s="131"/>
      <c r="M72" s="56">
        <v>1359.76</v>
      </c>
      <c r="N72" s="18">
        <f>SUM(Table1[[#This Row],[New Device NC Discounted Purchase Price]:[Estimated Consumables Purchases During 3 Year Lifecycle]])</f>
        <v>4466.9390798232953</v>
      </c>
      <c r="O72" s="152">
        <f>Table1[[#This Row],[36-Month Total Lease Payments4]]</f>
        <v>3341.2118081155863</v>
      </c>
      <c r="P72" s="152">
        <f>Table1[[#This Row],[Estimated 3 Year Maintenance Agreement Price5]]</f>
        <v>5834.4</v>
      </c>
      <c r="Q72" s="18">
        <f t="shared" ref="Q72:Q105" si="12">SUM(O72:P72)</f>
        <v>9175.6118081155855</v>
      </c>
      <c r="R72" s="45">
        <v>15180</v>
      </c>
      <c r="S72" s="50">
        <f>(Table1[[#This Row],[Device MSRP]]-Table1[[#This Row],[New Device NC Discounted Purchase Price2]])/Table1[[#This Row],[Device MSRP]]</f>
        <v>0.79531099605907141</v>
      </c>
      <c r="T72" s="56">
        <v>3107.1790798232955</v>
      </c>
      <c r="U72" s="50">
        <v>0.5</v>
      </c>
      <c r="V72" s="50">
        <v>0.2</v>
      </c>
      <c r="W72" s="57" t="s">
        <v>73</v>
      </c>
      <c r="X72" s="44" t="s">
        <v>197</v>
      </c>
      <c r="Y72" s="45"/>
      <c r="Z72" s="50">
        <v>0.2</v>
      </c>
      <c r="AA72" s="56"/>
      <c r="AB72" s="153">
        <v>2.9870000000000001E-2</v>
      </c>
      <c r="AC72" s="56">
        <f>Table1[[#This Row],[New Device NC Discounted Purchase Price2]]*Table1[[#This Row],[36-Month Lease Rate Factor (excluding Software)]]*36</f>
        <v>3341.2118081155863</v>
      </c>
      <c r="AD72" s="47">
        <v>2.4500000000000001E-2</v>
      </c>
      <c r="AE72" s="56">
        <f>Table1[[#This Row],[New Device NC Discounted Purchase Price]]*Table1[[#This Row],[48-Month Lease Rate Factor (excluding Software)]]*48</f>
        <v>3654.042597872196</v>
      </c>
      <c r="AF72" s="47">
        <v>2.0400000000000001E-2</v>
      </c>
      <c r="AG72" s="56">
        <f>Table1[[#This Row],[New Device NC Discounted Purchase Price2]]*Table1[[#This Row],[60-Month Lease Rate Factor (excluding Software)]]*60</f>
        <v>3803.187193703714</v>
      </c>
      <c r="AH72" s="153">
        <v>2.9870000000000001E-2</v>
      </c>
      <c r="AI72" s="47">
        <v>2.4500000000000001E-2</v>
      </c>
      <c r="AJ72" s="47">
        <v>2.0400000000000001E-2</v>
      </c>
      <c r="AK72" s="37" t="s">
        <v>391</v>
      </c>
      <c r="AL72" s="45">
        <v>1135</v>
      </c>
      <c r="AM72" s="50">
        <v>0.2</v>
      </c>
      <c r="AN72" s="56">
        <v>908</v>
      </c>
      <c r="AO72" s="35">
        <v>0</v>
      </c>
      <c r="AP72" s="52">
        <v>5.4000000000000003E-3</v>
      </c>
      <c r="AQ72" s="154"/>
      <c r="AR72" s="130">
        <f t="shared" si="8"/>
        <v>5834.4</v>
      </c>
      <c r="AS72" s="45">
        <v>195</v>
      </c>
      <c r="AT72" s="36" t="s">
        <v>68</v>
      </c>
      <c r="AU72" s="36" t="s">
        <v>104</v>
      </c>
      <c r="AV72" s="36">
        <v>40000</v>
      </c>
      <c r="AW72" s="36">
        <v>45</v>
      </c>
      <c r="AX72" s="36">
        <v>4</v>
      </c>
      <c r="AY72" s="54" t="s">
        <v>75</v>
      </c>
      <c r="AZ72" s="36">
        <v>1150</v>
      </c>
      <c r="BA72" s="36">
        <v>250</v>
      </c>
      <c r="BB72" s="65" t="s">
        <v>363</v>
      </c>
      <c r="BC72" s="10" t="s">
        <v>392</v>
      </c>
      <c r="BD72" s="59" t="str">
        <f t="shared" si="9"/>
        <v>Digital MFD - 41 to 54 CPM (Mono)451i</v>
      </c>
      <c r="BE72" s="36"/>
      <c r="BF72" s="36"/>
    </row>
    <row r="73" spans="1:58" s="7" customFormat="1" ht="51" customHeight="1">
      <c r="A73" s="51" t="s">
        <v>146</v>
      </c>
      <c r="B73" s="35">
        <v>20</v>
      </c>
      <c r="C73" s="42" t="s">
        <v>150</v>
      </c>
      <c r="D73" s="35" t="s">
        <v>118</v>
      </c>
      <c r="E73" s="151">
        <v>16000</v>
      </c>
      <c r="F73" s="36" t="s">
        <v>79</v>
      </c>
      <c r="G73" s="36" t="s">
        <v>69</v>
      </c>
      <c r="H73" s="37" t="s">
        <v>336</v>
      </c>
      <c r="I73" s="37" t="s">
        <v>393</v>
      </c>
      <c r="J73" s="37" t="s">
        <v>394</v>
      </c>
      <c r="K73" s="131">
        <v>4886.3313953488378</v>
      </c>
      <c r="L73" s="131">
        <v>1344</v>
      </c>
      <c r="M73" s="56">
        <v>3037.6000000000004</v>
      </c>
      <c r="N73" s="18">
        <f>SUM(Table1[[#This Row],[New Device NC Discounted Purchase Price]:[Estimated Consumables Purchases During 3 Year Lifecycle]])</f>
        <v>9267.9313953488381</v>
      </c>
      <c r="O73" s="152">
        <f>Table1[[#This Row],[36-Month Total Lease Payments4]]</f>
        <v>5254.3698760465122</v>
      </c>
      <c r="P73" s="152">
        <f>Table1[[#This Row],[Estimated 3 Year Maintenance Agreement Price5]]</f>
        <v>11223.936</v>
      </c>
      <c r="Q73" s="18">
        <f t="shared" si="12"/>
        <v>16478.305876046514</v>
      </c>
      <c r="R73" s="45">
        <v>28974.28</v>
      </c>
      <c r="S73" s="50">
        <v>0.83140000000000003</v>
      </c>
      <c r="T73" s="56">
        <v>4886.3313953488378</v>
      </c>
      <c r="U73" s="50">
        <v>0.5</v>
      </c>
      <c r="V73" s="50">
        <v>0.2</v>
      </c>
      <c r="W73" s="57" t="s">
        <v>375</v>
      </c>
      <c r="X73" s="44" t="s">
        <v>395</v>
      </c>
      <c r="Y73" s="45">
        <v>1680</v>
      </c>
      <c r="Z73" s="50">
        <v>0.2</v>
      </c>
      <c r="AA73" s="56">
        <v>1344</v>
      </c>
      <c r="AB73" s="153">
        <v>2.9870000000000001E-2</v>
      </c>
      <c r="AC73" s="56">
        <f>Table1[[#This Row],[New Device NC Discounted Purchase Price2]]*Table1[[#This Row],[36-Month Lease Rate Factor (excluding Software)]]*36</f>
        <v>5254.3698760465122</v>
      </c>
      <c r="AD73" s="47">
        <v>2.4500000000000001E-2</v>
      </c>
      <c r="AE73" s="56">
        <f>Table1[[#This Row],[New Device NC Discounted Purchase Price]]*Table1[[#This Row],[48-Month Lease Rate Factor (excluding Software)]]*48</f>
        <v>5746.3257209302337</v>
      </c>
      <c r="AF73" s="47">
        <v>2.0400000000000001E-2</v>
      </c>
      <c r="AG73" s="56">
        <f>Table1[[#This Row],[New Device NC Discounted Purchase Price2]]*Table1[[#This Row],[60-Month Lease Rate Factor (excluding Software)]]*60</f>
        <v>5980.8696279069773</v>
      </c>
      <c r="AH73" s="153">
        <v>2.9870000000000001E-2</v>
      </c>
      <c r="AI73" s="47">
        <v>2.4500000000000001E-2</v>
      </c>
      <c r="AJ73" s="47">
        <v>2.0400000000000001E-2</v>
      </c>
      <c r="AK73" s="37" t="s">
        <v>349</v>
      </c>
      <c r="AL73" s="45">
        <v>0</v>
      </c>
      <c r="AM73" s="50">
        <v>0.2</v>
      </c>
      <c r="AN73" s="56">
        <v>0</v>
      </c>
      <c r="AO73" s="35">
        <v>0</v>
      </c>
      <c r="AP73" s="52">
        <v>6.3E-3</v>
      </c>
      <c r="AQ73" s="52">
        <v>4.1000000000000002E-2</v>
      </c>
      <c r="AR73" s="130">
        <f t="shared" si="8"/>
        <v>11223.936</v>
      </c>
      <c r="AS73" s="45">
        <v>195</v>
      </c>
      <c r="AT73" s="36" t="s">
        <v>79</v>
      </c>
      <c r="AU73" s="36" t="s">
        <v>104</v>
      </c>
      <c r="AV73" s="36">
        <v>17500</v>
      </c>
      <c r="AW73" s="36">
        <v>45</v>
      </c>
      <c r="AX73" s="36">
        <v>4</v>
      </c>
      <c r="AY73" s="54" t="s">
        <v>75</v>
      </c>
      <c r="AZ73" s="36">
        <v>1150</v>
      </c>
      <c r="BA73" s="36">
        <v>250</v>
      </c>
      <c r="BB73" s="65" t="s">
        <v>396</v>
      </c>
      <c r="BC73" s="10" t="s">
        <v>397</v>
      </c>
      <c r="BD73" s="59" t="str">
        <f t="shared" si="9"/>
        <v>Digital MFD - 41 to 54 CPM (Color)C451i</v>
      </c>
      <c r="BE73" s="36"/>
      <c r="BF73" s="36"/>
    </row>
    <row r="74" spans="1:58" s="7" customFormat="1" ht="51" customHeight="1">
      <c r="A74" s="51" t="s">
        <v>146</v>
      </c>
      <c r="B74" s="35">
        <v>21</v>
      </c>
      <c r="C74" s="42" t="s">
        <v>155</v>
      </c>
      <c r="D74" s="35" t="s">
        <v>118</v>
      </c>
      <c r="E74" s="151">
        <v>16000</v>
      </c>
      <c r="F74" s="36" t="s">
        <v>68</v>
      </c>
      <c r="G74" s="36" t="s">
        <v>104</v>
      </c>
      <c r="H74" s="37" t="s">
        <v>336</v>
      </c>
      <c r="I74" s="37" t="s">
        <v>389</v>
      </c>
      <c r="J74" s="53" t="s">
        <v>390</v>
      </c>
      <c r="K74" s="131">
        <v>3107.1790798232955</v>
      </c>
      <c r="L74" s="131"/>
      <c r="M74" s="56">
        <v>1359.76</v>
      </c>
      <c r="N74" s="18">
        <f>SUM(Table1[[#This Row],[New Device NC Discounted Purchase Price]:[Estimated Consumables Purchases During 3 Year Lifecycle]])</f>
        <v>4466.9390798232953</v>
      </c>
      <c r="O74" s="152">
        <f>Table1[[#This Row],[36-Month Total Lease Payments4]]</f>
        <v>3341.2118081155863</v>
      </c>
      <c r="P74" s="152">
        <f>Table1[[#This Row],[Estimated 3 Year Maintenance Agreement Price5]]</f>
        <v>5834.4</v>
      </c>
      <c r="Q74" s="18">
        <f t="shared" si="12"/>
        <v>9175.6118081155855</v>
      </c>
      <c r="R74" s="45">
        <v>15180</v>
      </c>
      <c r="S74" s="50">
        <f>(Table1[[#This Row],[Device MSRP]]-Table1[[#This Row],[New Device NC Discounted Purchase Price2]])/Table1[[#This Row],[Device MSRP]]</f>
        <v>0.79531099605907141</v>
      </c>
      <c r="T74" s="56">
        <v>3107.1790798232955</v>
      </c>
      <c r="U74" s="50">
        <v>0.5</v>
      </c>
      <c r="V74" s="50">
        <v>0.2</v>
      </c>
      <c r="W74" s="57" t="s">
        <v>73</v>
      </c>
      <c r="X74" s="44" t="s">
        <v>197</v>
      </c>
      <c r="Y74" s="45"/>
      <c r="Z74" s="50">
        <v>0.2</v>
      </c>
      <c r="AA74" s="56"/>
      <c r="AB74" s="153">
        <v>2.9870000000000001E-2</v>
      </c>
      <c r="AC74" s="56">
        <f>Table1[[#This Row],[New Device NC Discounted Purchase Price2]]*Table1[[#This Row],[36-Month Lease Rate Factor (excluding Software)]]*36</f>
        <v>3341.2118081155863</v>
      </c>
      <c r="AD74" s="47">
        <v>2.4500000000000001E-2</v>
      </c>
      <c r="AE74" s="56">
        <f>Table1[[#This Row],[New Device NC Discounted Purchase Price]]*Table1[[#This Row],[48-Month Lease Rate Factor (excluding Software)]]*48</f>
        <v>3654.042597872196</v>
      </c>
      <c r="AF74" s="47">
        <v>2.0400000000000001E-2</v>
      </c>
      <c r="AG74" s="56">
        <f>Table1[[#This Row],[New Device NC Discounted Purchase Price2]]*Table1[[#This Row],[60-Month Lease Rate Factor (excluding Software)]]*60</f>
        <v>3803.187193703714</v>
      </c>
      <c r="AH74" s="153">
        <v>2.9870000000000001E-2</v>
      </c>
      <c r="AI74" s="47">
        <v>2.4500000000000001E-2</v>
      </c>
      <c r="AJ74" s="47">
        <v>2.0400000000000001E-2</v>
      </c>
      <c r="AK74" s="37" t="s">
        <v>391</v>
      </c>
      <c r="AL74" s="45">
        <v>1135</v>
      </c>
      <c r="AM74" s="50">
        <v>0.2</v>
      </c>
      <c r="AN74" s="56">
        <v>908</v>
      </c>
      <c r="AO74" s="35">
        <v>0</v>
      </c>
      <c r="AP74" s="52">
        <v>5.4000000000000003E-3</v>
      </c>
      <c r="AQ74" s="154"/>
      <c r="AR74" s="130">
        <f t="shared" si="8"/>
        <v>5834.4</v>
      </c>
      <c r="AS74" s="45">
        <v>195</v>
      </c>
      <c r="AT74" s="36" t="s">
        <v>68</v>
      </c>
      <c r="AU74" s="36" t="s">
        <v>104</v>
      </c>
      <c r="AV74" s="36">
        <v>40000</v>
      </c>
      <c r="AW74" s="36">
        <v>45</v>
      </c>
      <c r="AX74" s="36">
        <v>4</v>
      </c>
      <c r="AY74" s="54" t="s">
        <v>75</v>
      </c>
      <c r="AZ74" s="36">
        <v>1150</v>
      </c>
      <c r="BA74" s="36">
        <v>250</v>
      </c>
      <c r="BB74" s="65" t="s">
        <v>363</v>
      </c>
      <c r="BC74" s="10" t="s">
        <v>392</v>
      </c>
      <c r="BD74" s="59" t="str">
        <f t="shared" si="9"/>
        <v>Digital MFD - 41 to 54 CPM (Mono)(Ledger)451i</v>
      </c>
      <c r="BE74" s="36"/>
      <c r="BF74" s="36"/>
    </row>
    <row r="75" spans="1:58" s="7" customFormat="1" ht="51" customHeight="1">
      <c r="A75" s="51" t="s">
        <v>146</v>
      </c>
      <c r="B75" s="35">
        <v>22</v>
      </c>
      <c r="C75" s="42" t="s">
        <v>159</v>
      </c>
      <c r="D75" s="35" t="s">
        <v>118</v>
      </c>
      <c r="E75" s="151">
        <v>16000</v>
      </c>
      <c r="F75" s="36" t="s">
        <v>79</v>
      </c>
      <c r="G75" s="36" t="s">
        <v>104</v>
      </c>
      <c r="H75" s="37" t="s">
        <v>336</v>
      </c>
      <c r="I75" s="37" t="s">
        <v>393</v>
      </c>
      <c r="J75" s="37" t="s">
        <v>394</v>
      </c>
      <c r="K75" s="131">
        <v>4886.3313953488378</v>
      </c>
      <c r="L75" s="131">
        <v>1344</v>
      </c>
      <c r="M75" s="56">
        <v>3037.6000000000004</v>
      </c>
      <c r="N75" s="18">
        <f>SUM(Table1[[#This Row],[New Device NC Discounted Purchase Price]:[Estimated Consumables Purchases During 3 Year Lifecycle]])</f>
        <v>9267.9313953488381</v>
      </c>
      <c r="O75" s="152">
        <f>Table1[[#This Row],[36-Month Total Lease Payments4]]</f>
        <v>5254.3698760465122</v>
      </c>
      <c r="P75" s="152">
        <f>Table1[[#This Row],[Estimated 3 Year Maintenance Agreement Price5]]</f>
        <v>11223.936</v>
      </c>
      <c r="Q75" s="18">
        <f t="shared" si="12"/>
        <v>16478.305876046514</v>
      </c>
      <c r="R75" s="45">
        <v>28974.28</v>
      </c>
      <c r="S75" s="50">
        <v>0.83140000000000003</v>
      </c>
      <c r="T75" s="56">
        <v>4886.3313953488378</v>
      </c>
      <c r="U75" s="50">
        <v>0.5</v>
      </c>
      <c r="V75" s="50">
        <v>0.2</v>
      </c>
      <c r="W75" s="57" t="s">
        <v>375</v>
      </c>
      <c r="X75" s="44" t="s">
        <v>395</v>
      </c>
      <c r="Y75" s="45">
        <v>1680</v>
      </c>
      <c r="Z75" s="50">
        <v>0.2</v>
      </c>
      <c r="AA75" s="56">
        <v>1344</v>
      </c>
      <c r="AB75" s="153">
        <v>2.9870000000000001E-2</v>
      </c>
      <c r="AC75" s="56">
        <f>Table1[[#This Row],[New Device NC Discounted Purchase Price2]]*Table1[[#This Row],[36-Month Lease Rate Factor (excluding Software)]]*36</f>
        <v>5254.3698760465122</v>
      </c>
      <c r="AD75" s="47">
        <v>2.4500000000000001E-2</v>
      </c>
      <c r="AE75" s="56">
        <f>Table1[[#This Row],[New Device NC Discounted Purchase Price]]*Table1[[#This Row],[48-Month Lease Rate Factor (excluding Software)]]*48</f>
        <v>5746.3257209302337</v>
      </c>
      <c r="AF75" s="47">
        <v>2.0400000000000001E-2</v>
      </c>
      <c r="AG75" s="56">
        <f>Table1[[#This Row],[New Device NC Discounted Purchase Price2]]*Table1[[#This Row],[60-Month Lease Rate Factor (excluding Software)]]*60</f>
        <v>5980.8696279069773</v>
      </c>
      <c r="AH75" s="153">
        <v>2.9870000000000001E-2</v>
      </c>
      <c r="AI75" s="47">
        <v>2.4500000000000001E-2</v>
      </c>
      <c r="AJ75" s="47">
        <v>2.0400000000000001E-2</v>
      </c>
      <c r="AK75" s="37" t="s">
        <v>349</v>
      </c>
      <c r="AL75" s="45">
        <v>0</v>
      </c>
      <c r="AM75" s="50">
        <v>0.2</v>
      </c>
      <c r="AN75" s="56">
        <v>0</v>
      </c>
      <c r="AO75" s="35">
        <v>0</v>
      </c>
      <c r="AP75" s="52">
        <v>6.3E-3</v>
      </c>
      <c r="AQ75" s="52">
        <v>4.1000000000000002E-2</v>
      </c>
      <c r="AR75" s="130">
        <f t="shared" si="8"/>
        <v>11223.936</v>
      </c>
      <c r="AS75" s="45">
        <v>195</v>
      </c>
      <c r="AT75" s="36" t="s">
        <v>79</v>
      </c>
      <c r="AU75" s="36" t="s">
        <v>104</v>
      </c>
      <c r="AV75" s="36">
        <v>17500</v>
      </c>
      <c r="AW75" s="36">
        <v>45</v>
      </c>
      <c r="AX75" s="36">
        <v>4</v>
      </c>
      <c r="AY75" s="54" t="s">
        <v>75</v>
      </c>
      <c r="AZ75" s="36">
        <v>1150</v>
      </c>
      <c r="BA75" s="36">
        <v>250</v>
      </c>
      <c r="BB75" s="65" t="s">
        <v>396</v>
      </c>
      <c r="BC75" s="10" t="s">
        <v>397</v>
      </c>
      <c r="BD75" s="59" t="str">
        <f t="shared" si="9"/>
        <v>Digital MFD - 41 to 54 CPM (Color)(Ledger)C451i</v>
      </c>
      <c r="BE75" s="36"/>
      <c r="BF75" s="36"/>
    </row>
    <row r="76" spans="1:58" s="7" customFormat="1" ht="51" customHeight="1">
      <c r="A76" s="51" t="s">
        <v>146</v>
      </c>
      <c r="B76" s="35">
        <v>23</v>
      </c>
      <c r="C76" s="42" t="s">
        <v>162</v>
      </c>
      <c r="D76" s="35" t="s">
        <v>118</v>
      </c>
      <c r="E76" s="151">
        <v>25000</v>
      </c>
      <c r="F76" s="36" t="s">
        <v>68</v>
      </c>
      <c r="G76" s="36" t="s">
        <v>69</v>
      </c>
      <c r="H76" s="37" t="s">
        <v>336</v>
      </c>
      <c r="I76" s="37" t="s">
        <v>398</v>
      </c>
      <c r="J76" s="37" t="s">
        <v>399</v>
      </c>
      <c r="K76" s="131">
        <v>4731.0172093023248</v>
      </c>
      <c r="L76" s="131"/>
      <c r="M76" s="56">
        <v>2187.44</v>
      </c>
      <c r="N76" s="18">
        <f>SUM(Table1[[#This Row],[New Device NC Discounted Purchase Price]:[Estimated Consumables Purchases During 3 Year Lifecycle]])</f>
        <v>6918.4572093023253</v>
      </c>
      <c r="O76" s="152">
        <f>Table1[[#This Row],[36-Month Total Lease Payments4]]</f>
        <v>5087.3574255069761</v>
      </c>
      <c r="P76" s="152">
        <f>Table1[[#This Row],[Estimated 3 Year Maintenance Agreement Price5]]</f>
        <v>7398</v>
      </c>
      <c r="Q76" s="18">
        <f t="shared" si="12"/>
        <v>12485.357425506976</v>
      </c>
      <c r="R76" s="45">
        <v>27039</v>
      </c>
      <c r="S76" s="50">
        <f>(Table1[[#This Row],[Device MSRP]]-Table1[[#This Row],[New Device NC Discounted Purchase Price2]])/Table1[[#This Row],[Device MSRP]]</f>
        <v>0.82502987502117964</v>
      </c>
      <c r="T76" s="56">
        <v>4731.0172093023248</v>
      </c>
      <c r="U76" s="50">
        <v>0.5</v>
      </c>
      <c r="V76" s="50">
        <v>0.2</v>
      </c>
      <c r="W76" s="57" t="s">
        <v>73</v>
      </c>
      <c r="X76" s="44" t="s">
        <v>197</v>
      </c>
      <c r="Y76" s="45"/>
      <c r="Z76" s="50">
        <v>0.2</v>
      </c>
      <c r="AA76" s="56"/>
      <c r="AB76" s="153">
        <v>2.9870000000000001E-2</v>
      </c>
      <c r="AC76" s="56">
        <f>Table1[[#This Row],[New Device NC Discounted Purchase Price2]]*Table1[[#This Row],[36-Month Lease Rate Factor (excluding Software)]]*36</f>
        <v>5087.3574255069761</v>
      </c>
      <c r="AD76" s="47">
        <v>2.4500000000000001E-2</v>
      </c>
      <c r="AE76" s="56">
        <f>Table1[[#This Row],[New Device NC Discounted Purchase Price]]*Table1[[#This Row],[48-Month Lease Rate Factor (excluding Software)]]*48</f>
        <v>5563.6762381395347</v>
      </c>
      <c r="AF76" s="47">
        <v>2.0400000000000001E-2</v>
      </c>
      <c r="AG76" s="56">
        <f>Table1[[#This Row],[New Device NC Discounted Purchase Price2]]*Table1[[#This Row],[60-Month Lease Rate Factor (excluding Software)]]*60</f>
        <v>5790.7650641860455</v>
      </c>
      <c r="AH76" s="153">
        <v>2.9870000000000001E-2</v>
      </c>
      <c r="AI76" s="47">
        <v>2.4500000000000001E-2</v>
      </c>
      <c r="AJ76" s="47">
        <v>2.0400000000000001E-2</v>
      </c>
      <c r="AK76" s="37" t="s">
        <v>400</v>
      </c>
      <c r="AL76" s="45">
        <v>1320</v>
      </c>
      <c r="AM76" s="50">
        <v>0.2</v>
      </c>
      <c r="AN76" s="56">
        <v>1056</v>
      </c>
      <c r="AO76" s="35">
        <v>0</v>
      </c>
      <c r="AP76" s="52">
        <v>4.7000000000000002E-3</v>
      </c>
      <c r="AQ76" s="154"/>
      <c r="AR76" s="130">
        <f t="shared" si="8"/>
        <v>7398</v>
      </c>
      <c r="AS76" s="45">
        <v>195</v>
      </c>
      <c r="AT76" s="36" t="s">
        <v>68</v>
      </c>
      <c r="AU76" s="36" t="s">
        <v>104</v>
      </c>
      <c r="AV76" s="36">
        <v>50000</v>
      </c>
      <c r="AW76" s="36">
        <v>55</v>
      </c>
      <c r="AX76" s="36">
        <v>3</v>
      </c>
      <c r="AY76" s="54" t="s">
        <v>75</v>
      </c>
      <c r="AZ76" s="36">
        <v>1150</v>
      </c>
      <c r="BA76" s="36">
        <v>250</v>
      </c>
      <c r="BB76" s="65" t="s">
        <v>363</v>
      </c>
      <c r="BC76" s="10" t="s">
        <v>401</v>
      </c>
      <c r="BD76" s="59" t="str">
        <f t="shared" si="9"/>
        <v>Digital MFD - 55 to 69 CPM (Mono)551i</v>
      </c>
      <c r="BE76" s="36"/>
      <c r="BF76" s="36"/>
    </row>
    <row r="77" spans="1:58" s="7" customFormat="1" ht="51" customHeight="1">
      <c r="A77" s="51" t="s">
        <v>168</v>
      </c>
      <c r="B77" s="35">
        <v>24</v>
      </c>
      <c r="C77" s="42" t="s">
        <v>169</v>
      </c>
      <c r="D77" s="35" t="s">
        <v>118</v>
      </c>
      <c r="E77" s="151">
        <v>25000</v>
      </c>
      <c r="F77" s="36" t="s">
        <v>68</v>
      </c>
      <c r="G77" s="36" t="s">
        <v>104</v>
      </c>
      <c r="H77" s="37" t="s">
        <v>336</v>
      </c>
      <c r="I77" s="37" t="s">
        <v>398</v>
      </c>
      <c r="J77" s="37" t="s">
        <v>399</v>
      </c>
      <c r="K77" s="131">
        <v>4731.0172093023248</v>
      </c>
      <c r="L77" s="131"/>
      <c r="M77" s="56">
        <v>2187.44</v>
      </c>
      <c r="N77" s="18">
        <f>SUM(Table1[[#This Row],[New Device NC Discounted Purchase Price]:[Estimated Consumables Purchases During 3 Year Lifecycle]])</f>
        <v>6918.4572093023253</v>
      </c>
      <c r="O77" s="152">
        <f>Table1[[#This Row],[36-Month Total Lease Payments4]]</f>
        <v>5087.3574255069761</v>
      </c>
      <c r="P77" s="152">
        <f>Table1[[#This Row],[Estimated 3 Year Maintenance Agreement Price5]]</f>
        <v>7398</v>
      </c>
      <c r="Q77" s="18">
        <f t="shared" si="12"/>
        <v>12485.357425506976</v>
      </c>
      <c r="R77" s="45">
        <v>27039</v>
      </c>
      <c r="S77" s="50">
        <f>(Table1[[#This Row],[Device MSRP]]-Table1[[#This Row],[New Device NC Discounted Purchase Price2]])/Table1[[#This Row],[Device MSRP]]</f>
        <v>0.82502987502117964</v>
      </c>
      <c r="T77" s="56">
        <v>4731.0172093023248</v>
      </c>
      <c r="U77" s="50">
        <v>0.5</v>
      </c>
      <c r="V77" s="50">
        <v>0.2</v>
      </c>
      <c r="W77" s="57" t="s">
        <v>73</v>
      </c>
      <c r="X77" s="44" t="s">
        <v>197</v>
      </c>
      <c r="Y77" s="45"/>
      <c r="Z77" s="50">
        <v>0.2</v>
      </c>
      <c r="AA77" s="56"/>
      <c r="AB77" s="153">
        <v>2.9870000000000001E-2</v>
      </c>
      <c r="AC77" s="56">
        <f>Table1[[#This Row],[New Device NC Discounted Purchase Price2]]*Table1[[#This Row],[36-Month Lease Rate Factor (excluding Software)]]*36</f>
        <v>5087.3574255069761</v>
      </c>
      <c r="AD77" s="47">
        <v>2.4500000000000001E-2</v>
      </c>
      <c r="AE77" s="56">
        <f>Table1[[#This Row],[New Device NC Discounted Purchase Price]]*Table1[[#This Row],[48-Month Lease Rate Factor (excluding Software)]]*48</f>
        <v>5563.6762381395347</v>
      </c>
      <c r="AF77" s="47">
        <v>2.0400000000000001E-2</v>
      </c>
      <c r="AG77" s="56">
        <f>Table1[[#This Row],[New Device NC Discounted Purchase Price2]]*Table1[[#This Row],[60-Month Lease Rate Factor (excluding Software)]]*60</f>
        <v>5790.7650641860455</v>
      </c>
      <c r="AH77" s="153">
        <v>2.9870000000000001E-2</v>
      </c>
      <c r="AI77" s="47">
        <v>2.4500000000000001E-2</v>
      </c>
      <c r="AJ77" s="47">
        <v>2.0400000000000001E-2</v>
      </c>
      <c r="AK77" s="37" t="s">
        <v>400</v>
      </c>
      <c r="AL77" s="45">
        <v>1320</v>
      </c>
      <c r="AM77" s="50">
        <v>0.2</v>
      </c>
      <c r="AN77" s="56">
        <v>1056</v>
      </c>
      <c r="AO77" s="35">
        <v>0</v>
      </c>
      <c r="AP77" s="52">
        <v>4.7000000000000002E-3</v>
      </c>
      <c r="AQ77" s="154"/>
      <c r="AR77" s="130">
        <f t="shared" si="8"/>
        <v>7398</v>
      </c>
      <c r="AS77" s="45">
        <v>195</v>
      </c>
      <c r="AT77" s="36" t="s">
        <v>68</v>
      </c>
      <c r="AU77" s="36" t="s">
        <v>104</v>
      </c>
      <c r="AV77" s="36">
        <v>50000</v>
      </c>
      <c r="AW77" s="36">
        <v>55</v>
      </c>
      <c r="AX77" s="36">
        <v>3</v>
      </c>
      <c r="AY77" s="54" t="s">
        <v>75</v>
      </c>
      <c r="AZ77" s="36">
        <v>1150</v>
      </c>
      <c r="BA77" s="36">
        <v>250</v>
      </c>
      <c r="BB77" s="65" t="s">
        <v>363</v>
      </c>
      <c r="BC77" s="10" t="s">
        <v>401</v>
      </c>
      <c r="BD77" s="59" t="str">
        <f t="shared" si="9"/>
        <v>Digital MFD - 55 to 69 CPM (Mono)(Ledger)551i</v>
      </c>
      <c r="BE77" s="36"/>
      <c r="BF77" s="36"/>
    </row>
    <row r="78" spans="1:58" s="7" customFormat="1" ht="51" customHeight="1">
      <c r="A78" s="51" t="s">
        <v>168</v>
      </c>
      <c r="B78" s="35">
        <v>25</v>
      </c>
      <c r="C78" s="42" t="s">
        <v>170</v>
      </c>
      <c r="D78" s="35" t="s">
        <v>118</v>
      </c>
      <c r="E78" s="151">
        <v>25000</v>
      </c>
      <c r="F78" s="36" t="s">
        <v>79</v>
      </c>
      <c r="G78" s="36" t="s">
        <v>104</v>
      </c>
      <c r="H78" s="37" t="s">
        <v>336</v>
      </c>
      <c r="I78" s="33" t="s">
        <v>402</v>
      </c>
      <c r="J78" s="37" t="s">
        <v>403</v>
      </c>
      <c r="K78" s="131">
        <v>5186.156976744187</v>
      </c>
      <c r="L78" s="131"/>
      <c r="M78" s="56">
        <v>5108.3200000000006</v>
      </c>
      <c r="N78" s="18">
        <f>SUM(Table1[[#This Row],[New Device NC Discounted Purchase Price]:[Estimated Consumables Purchases During 3 Year Lifecycle]])</f>
        <v>10294.476976744187</v>
      </c>
      <c r="O78" s="152">
        <f>Table1[[#This Row],[36-Month Total Lease Payments4]]</f>
        <v>5576.7783202325591</v>
      </c>
      <c r="P78" s="152">
        <f>Table1[[#This Row],[Estimated 3 Year Maintenance Agreement Price5]]</f>
        <v>21103.8</v>
      </c>
      <c r="Q78" s="18">
        <f t="shared" si="12"/>
        <v>26680.578320232558</v>
      </c>
      <c r="R78" s="45">
        <v>37082</v>
      </c>
      <c r="S78" s="50">
        <f>(Table1[[#This Row],[Device MSRP]]-Table1[[#This Row],[New Device NC Discounted Purchase Price2]])/Table1[[#This Row],[Device MSRP]]</f>
        <v>0.86014354736141019</v>
      </c>
      <c r="T78" s="56">
        <v>5186.156976744187</v>
      </c>
      <c r="U78" s="50">
        <v>0.5</v>
      </c>
      <c r="V78" s="50">
        <v>0.2</v>
      </c>
      <c r="W78" s="57" t="s">
        <v>73</v>
      </c>
      <c r="X78" s="44" t="s">
        <v>197</v>
      </c>
      <c r="Y78" s="45"/>
      <c r="Z78" s="50">
        <v>0.2</v>
      </c>
      <c r="AA78" s="56"/>
      <c r="AB78" s="153">
        <v>2.9870000000000001E-2</v>
      </c>
      <c r="AC78" s="56">
        <f>Table1[[#This Row],[New Device NC Discounted Purchase Price2]]*Table1[[#This Row],[36-Month Lease Rate Factor (excluding Software)]]*36</f>
        <v>5576.7783202325591</v>
      </c>
      <c r="AD78" s="47">
        <v>2.4500000000000001E-2</v>
      </c>
      <c r="AE78" s="56">
        <f>Table1[[#This Row],[New Device NC Discounted Purchase Price]]*Table1[[#This Row],[48-Month Lease Rate Factor (excluding Software)]]*48</f>
        <v>6098.9206046511645</v>
      </c>
      <c r="AF78" s="47">
        <v>2.0400000000000001E-2</v>
      </c>
      <c r="AG78" s="56">
        <f>Table1[[#This Row],[New Device NC Discounted Purchase Price2]]*Table1[[#This Row],[60-Month Lease Rate Factor (excluding Software)]]*60</f>
        <v>6347.8561395348852</v>
      </c>
      <c r="AH78" s="153">
        <v>2.9870000000000001E-2</v>
      </c>
      <c r="AI78" s="47">
        <v>2.4500000000000001E-2</v>
      </c>
      <c r="AJ78" s="47">
        <v>2.0400000000000001E-2</v>
      </c>
      <c r="AK78" s="37" t="s">
        <v>404</v>
      </c>
      <c r="AL78" s="45">
        <v>1672</v>
      </c>
      <c r="AM78" s="50">
        <v>0.2</v>
      </c>
      <c r="AN78" s="56">
        <v>1337.6</v>
      </c>
      <c r="AO78" s="35">
        <v>0</v>
      </c>
      <c r="AP78" s="52">
        <v>5.4999999999999997E-3</v>
      </c>
      <c r="AQ78" s="52">
        <v>4.1000000000000002E-2</v>
      </c>
      <c r="AR78" s="130">
        <f t="shared" si="8"/>
        <v>21103.8</v>
      </c>
      <c r="AS78" s="45">
        <v>195</v>
      </c>
      <c r="AT78" s="36" t="s">
        <v>79</v>
      </c>
      <c r="AU78" s="36" t="s">
        <v>104</v>
      </c>
      <c r="AV78" s="36">
        <v>50000</v>
      </c>
      <c r="AW78" s="36">
        <v>55</v>
      </c>
      <c r="AX78" s="36">
        <v>4</v>
      </c>
      <c r="AY78" s="54" t="s">
        <v>75</v>
      </c>
      <c r="AZ78" s="36">
        <v>1150</v>
      </c>
      <c r="BA78" s="36">
        <v>250</v>
      </c>
      <c r="BB78" s="65" t="s">
        <v>396</v>
      </c>
      <c r="BC78" s="10" t="s">
        <v>405</v>
      </c>
      <c r="BD78" s="59" t="str">
        <f t="shared" si="9"/>
        <v>Digital MFD - 55 to 69 CPM (Color)(Ledger)C551i</v>
      </c>
      <c r="BE78" s="36"/>
      <c r="BF78" s="36"/>
    </row>
    <row r="79" spans="1:58" s="7" customFormat="1" ht="38.25" customHeight="1">
      <c r="A79" s="51" t="s">
        <v>168</v>
      </c>
      <c r="B79" s="35">
        <v>26</v>
      </c>
      <c r="C79" s="42" t="s">
        <v>176</v>
      </c>
      <c r="D79" s="35" t="s">
        <v>118</v>
      </c>
      <c r="E79" s="151">
        <v>50000</v>
      </c>
      <c r="F79" s="36" t="s">
        <v>68</v>
      </c>
      <c r="G79" s="36" t="s">
        <v>69</v>
      </c>
      <c r="H79" s="37" t="s">
        <v>336</v>
      </c>
      <c r="I79" s="33" t="s">
        <v>406</v>
      </c>
      <c r="J79" s="37" t="s">
        <v>407</v>
      </c>
      <c r="K79" s="131">
        <v>6549.8372093023245</v>
      </c>
      <c r="L79" s="131"/>
      <c r="M79" s="56">
        <v>3714.9</v>
      </c>
      <c r="N79" s="18">
        <f>SUM(Table1[[#This Row],[New Device NC Discounted Purchase Price]:[Estimated Consumables Purchases During 3 Year Lifecycle]])</f>
        <v>10264.737209302324</v>
      </c>
      <c r="O79" s="152">
        <f>Table1[[#This Row],[36-Month Total Lease Payments4]]</f>
        <v>7043.1709479069759</v>
      </c>
      <c r="P79" s="152">
        <f>Table1[[#This Row],[Estimated 3 Year Maintenance Agreement Price5]]</f>
        <v>10341.6</v>
      </c>
      <c r="Q79" s="18">
        <f t="shared" si="12"/>
        <v>17384.770947906974</v>
      </c>
      <c r="R79" s="45">
        <v>41913</v>
      </c>
      <c r="S79" s="50">
        <v>0.84372772170925492</v>
      </c>
      <c r="T79" s="56">
        <v>6549.8372093023245</v>
      </c>
      <c r="U79" s="50">
        <v>0.5</v>
      </c>
      <c r="V79" s="50">
        <v>0.2</v>
      </c>
      <c r="W79" s="57" t="s">
        <v>375</v>
      </c>
      <c r="X79" s="44" t="s">
        <v>408</v>
      </c>
      <c r="Y79" s="45"/>
      <c r="Z79" s="50"/>
      <c r="AA79" s="56">
        <v>1612.8000000000002</v>
      </c>
      <c r="AB79" s="153">
        <v>2.9870000000000001E-2</v>
      </c>
      <c r="AC79" s="56">
        <f>Table1[[#This Row],[New Device NC Discounted Purchase Price2]]*Table1[[#This Row],[36-Month Lease Rate Factor (excluding Software)]]*36</f>
        <v>7043.1709479069759</v>
      </c>
      <c r="AD79" s="47">
        <v>2.4500000000000001E-2</v>
      </c>
      <c r="AE79" s="56">
        <f>Table1[[#This Row],[New Device NC Discounted Purchase Price]]*Table1[[#This Row],[48-Month Lease Rate Factor (excluding Software)]]*48</f>
        <v>7702.6085581395346</v>
      </c>
      <c r="AF79" s="47">
        <v>2.0400000000000001E-2</v>
      </c>
      <c r="AG79" s="56">
        <f>Table1[[#This Row],[New Device NC Discounted Purchase Price2]]*Table1[[#This Row],[60-Month Lease Rate Factor (excluding Software)]]*60</f>
        <v>8017.0007441860453</v>
      </c>
      <c r="AH79" s="153">
        <v>2.9870000000000001E-2</v>
      </c>
      <c r="AI79" s="47">
        <v>2.4500000000000001E-2</v>
      </c>
      <c r="AJ79" s="47">
        <v>2.0400000000000001E-2</v>
      </c>
      <c r="AK79" s="37" t="s">
        <v>408</v>
      </c>
      <c r="AL79" s="45">
        <v>1684</v>
      </c>
      <c r="AM79" s="50">
        <v>0.2</v>
      </c>
      <c r="AN79" s="56">
        <v>1347.2</v>
      </c>
      <c r="AO79" s="35">
        <v>0</v>
      </c>
      <c r="AP79" s="52">
        <v>3.5000000000000001E-3</v>
      </c>
      <c r="AQ79" s="154"/>
      <c r="AR79" s="130">
        <f t="shared" si="8"/>
        <v>10341.6</v>
      </c>
      <c r="AS79" s="45">
        <v>195</v>
      </c>
      <c r="AT79" s="36" t="s">
        <v>68</v>
      </c>
      <c r="AU79" s="36" t="s">
        <v>104</v>
      </c>
      <c r="AV79" s="36">
        <v>30000</v>
      </c>
      <c r="AW79" s="36">
        <v>95</v>
      </c>
      <c r="AX79" s="36">
        <v>3.6</v>
      </c>
      <c r="AY79" s="54" t="s">
        <v>75</v>
      </c>
      <c r="AZ79" s="36">
        <v>3650</v>
      </c>
      <c r="BA79" s="36">
        <v>200</v>
      </c>
      <c r="BB79" s="65" t="s">
        <v>228</v>
      </c>
      <c r="BC79" s="10" t="s">
        <v>409</v>
      </c>
      <c r="BD79" s="59" t="str">
        <f t="shared" si="9"/>
        <v>Digital MFD - 70 to 90 CPM (Mono)850i</v>
      </c>
      <c r="BE79" s="36"/>
      <c r="BF79" s="36"/>
    </row>
    <row r="80" spans="1:58" s="7" customFormat="1" ht="38.25" customHeight="1">
      <c r="A80" s="51" t="s">
        <v>168</v>
      </c>
      <c r="B80" s="35">
        <v>27</v>
      </c>
      <c r="C80" s="42" t="s">
        <v>181</v>
      </c>
      <c r="D80" s="35" t="s">
        <v>118</v>
      </c>
      <c r="E80" s="151">
        <v>50000</v>
      </c>
      <c r="F80" s="36" t="s">
        <v>68</v>
      </c>
      <c r="G80" s="36" t="s">
        <v>104</v>
      </c>
      <c r="H80" s="37" t="s">
        <v>336</v>
      </c>
      <c r="I80" s="33" t="s">
        <v>406</v>
      </c>
      <c r="J80" s="37" t="s">
        <v>407</v>
      </c>
      <c r="K80" s="131">
        <v>6549.8372093023245</v>
      </c>
      <c r="L80" s="131"/>
      <c r="M80" s="56">
        <v>3714.9</v>
      </c>
      <c r="N80" s="18">
        <f>SUM(Table1[[#This Row],[New Device NC Discounted Purchase Price]:[Estimated Consumables Purchases During 3 Year Lifecycle]])</f>
        <v>10264.737209302324</v>
      </c>
      <c r="O80" s="152">
        <f>Table1[[#This Row],[36-Month Total Lease Payments4]]</f>
        <v>7043.1709479069759</v>
      </c>
      <c r="P80" s="152">
        <f>Table1[[#This Row],[Estimated 3 Year Maintenance Agreement Price5]]</f>
        <v>10341.6</v>
      </c>
      <c r="Q80" s="18">
        <f t="shared" si="12"/>
        <v>17384.770947906974</v>
      </c>
      <c r="R80" s="45">
        <v>41913</v>
      </c>
      <c r="S80" s="50">
        <v>0.84372772170925492</v>
      </c>
      <c r="T80" s="56">
        <v>6549.8372093023245</v>
      </c>
      <c r="U80" s="50">
        <v>0.5</v>
      </c>
      <c r="V80" s="50">
        <v>0.2</v>
      </c>
      <c r="W80" s="57" t="s">
        <v>375</v>
      </c>
      <c r="X80" s="44" t="s">
        <v>408</v>
      </c>
      <c r="Y80" s="45"/>
      <c r="Z80" s="50"/>
      <c r="AA80" s="56">
        <v>1612.8000000000002</v>
      </c>
      <c r="AB80" s="153">
        <v>2.9870000000000001E-2</v>
      </c>
      <c r="AC80" s="56">
        <f>Table1[[#This Row],[New Device NC Discounted Purchase Price2]]*Table1[[#This Row],[36-Month Lease Rate Factor (excluding Software)]]*36</f>
        <v>7043.1709479069759</v>
      </c>
      <c r="AD80" s="47">
        <v>2.4500000000000001E-2</v>
      </c>
      <c r="AE80" s="56">
        <f>Table1[[#This Row],[New Device NC Discounted Purchase Price]]*Table1[[#This Row],[48-Month Lease Rate Factor (excluding Software)]]*48</f>
        <v>7702.6085581395346</v>
      </c>
      <c r="AF80" s="47">
        <v>2.0400000000000001E-2</v>
      </c>
      <c r="AG80" s="56">
        <f>Table1[[#This Row],[New Device NC Discounted Purchase Price2]]*Table1[[#This Row],[60-Month Lease Rate Factor (excluding Software)]]*60</f>
        <v>8017.0007441860453</v>
      </c>
      <c r="AH80" s="153">
        <v>2.9870000000000001E-2</v>
      </c>
      <c r="AI80" s="47">
        <v>2.4500000000000001E-2</v>
      </c>
      <c r="AJ80" s="47">
        <v>2.0400000000000001E-2</v>
      </c>
      <c r="AK80" s="37" t="s">
        <v>408</v>
      </c>
      <c r="AL80" s="45">
        <v>1684</v>
      </c>
      <c r="AM80" s="50">
        <v>0.2</v>
      </c>
      <c r="AN80" s="56">
        <v>1347.2</v>
      </c>
      <c r="AO80" s="35">
        <v>0</v>
      </c>
      <c r="AP80" s="52">
        <v>3.5000000000000001E-3</v>
      </c>
      <c r="AQ80" s="154"/>
      <c r="AR80" s="130">
        <f t="shared" si="8"/>
        <v>10341.6</v>
      </c>
      <c r="AS80" s="45">
        <v>195</v>
      </c>
      <c r="AT80" s="36" t="s">
        <v>68</v>
      </c>
      <c r="AU80" s="36" t="s">
        <v>104</v>
      </c>
      <c r="AV80" s="36">
        <v>30000</v>
      </c>
      <c r="AW80" s="36">
        <v>95</v>
      </c>
      <c r="AX80" s="36">
        <v>4</v>
      </c>
      <c r="AY80" s="54" t="s">
        <v>75</v>
      </c>
      <c r="AZ80" s="36">
        <v>3650</v>
      </c>
      <c r="BA80" s="36">
        <v>200</v>
      </c>
      <c r="BB80" s="65" t="s">
        <v>228</v>
      </c>
      <c r="BC80" s="10" t="s">
        <v>409</v>
      </c>
      <c r="BD80" s="59" t="str">
        <f t="shared" si="9"/>
        <v>Digital MFD - 70 to 90 CPM (Mono)(Ledger)850i</v>
      </c>
      <c r="BE80" s="36"/>
      <c r="BF80" s="36"/>
    </row>
    <row r="81" spans="1:58" s="7" customFormat="1" ht="63.75" customHeight="1">
      <c r="A81" s="51" t="s">
        <v>168</v>
      </c>
      <c r="B81" s="35">
        <v>28</v>
      </c>
      <c r="C81" s="42" t="s">
        <v>186</v>
      </c>
      <c r="D81" s="35" t="s">
        <v>118</v>
      </c>
      <c r="E81" s="151">
        <v>50000</v>
      </c>
      <c r="F81" s="36" t="s">
        <v>79</v>
      </c>
      <c r="G81" s="36" t="s">
        <v>104</v>
      </c>
      <c r="H81" s="37" t="s">
        <v>336</v>
      </c>
      <c r="I81" s="37" t="s">
        <v>410</v>
      </c>
      <c r="J81" s="37" t="s">
        <v>411</v>
      </c>
      <c r="K81" s="131">
        <v>8674.7906976744198</v>
      </c>
      <c r="L81" s="131"/>
      <c r="M81" s="56">
        <v>6618.81</v>
      </c>
      <c r="N81" s="18">
        <f>SUM(Table1[[#This Row],[New Device NC Discounted Purchase Price]:[Estimated Consumables Purchases During 3 Year Lifecycle]])</f>
        <v>15293.600697674421</v>
      </c>
      <c r="O81" s="152">
        <f>Table1[[#This Row],[36-Month Total Lease Payments4]]</f>
        <v>9328.175933023258</v>
      </c>
      <c r="P81" s="152">
        <f>Table1[[#This Row],[Estimated 3 Year Maintenance Agreement Price5]]</f>
        <v>39798</v>
      </c>
      <c r="Q81" s="18">
        <f t="shared" si="12"/>
        <v>49126.17593302326</v>
      </c>
      <c r="R81" s="122">
        <v>41358.81</v>
      </c>
      <c r="S81" s="50">
        <f>(Table1[[#This Row],[Device MSRP]]-Table1[[#This Row],[New Device NC Discounted Purchase Price2]])/Table1[[#This Row],[Device MSRP]]</f>
        <v>0.79025531204417099</v>
      </c>
      <c r="T81" s="56">
        <v>8674.7906976744198</v>
      </c>
      <c r="U81" s="50">
        <v>0.5</v>
      </c>
      <c r="V81" s="50">
        <v>0.2</v>
      </c>
      <c r="W81" s="57" t="s">
        <v>73</v>
      </c>
      <c r="X81" s="44" t="s">
        <v>197</v>
      </c>
      <c r="Y81" s="45"/>
      <c r="Z81" s="50">
        <v>0.2</v>
      </c>
      <c r="AA81" s="56"/>
      <c r="AB81" s="153">
        <v>2.9870000000000001E-2</v>
      </c>
      <c r="AC81" s="56">
        <f>Table1[[#This Row],[New Device NC Discounted Purchase Price2]]*Table1[[#This Row],[36-Month Lease Rate Factor (excluding Software)]]*36</f>
        <v>9328.175933023258</v>
      </c>
      <c r="AD81" s="47">
        <v>2.4500000000000001E-2</v>
      </c>
      <c r="AE81" s="56">
        <f>Table1[[#This Row],[New Device NC Discounted Purchase Price]]*Table1[[#This Row],[48-Month Lease Rate Factor (excluding Software)]]*48</f>
        <v>10201.553860465119</v>
      </c>
      <c r="AF81" s="47">
        <v>2.0400000000000001E-2</v>
      </c>
      <c r="AG81" s="56">
        <f>Table1[[#This Row],[New Device NC Discounted Purchase Price2]]*Table1[[#This Row],[60-Month Lease Rate Factor (excluding Software)]]*60</f>
        <v>10617.94381395349</v>
      </c>
      <c r="AH81" s="153">
        <v>2.9870000000000001E-2</v>
      </c>
      <c r="AI81" s="47">
        <v>2.4500000000000001E-2</v>
      </c>
      <c r="AJ81" s="47">
        <v>2.0400000000000001E-2</v>
      </c>
      <c r="AK81" s="37" t="s">
        <v>412</v>
      </c>
      <c r="AL81" s="45">
        <v>2340</v>
      </c>
      <c r="AM81" s="50">
        <v>0.2</v>
      </c>
      <c r="AN81" s="56">
        <v>1872</v>
      </c>
      <c r="AO81" s="35">
        <v>0</v>
      </c>
      <c r="AP81" s="52">
        <v>5.4999999999999997E-3</v>
      </c>
      <c r="AQ81" s="52">
        <v>4.1000000000000002E-2</v>
      </c>
      <c r="AR81" s="130">
        <f t="shared" si="8"/>
        <v>39798</v>
      </c>
      <c r="AS81" s="45">
        <v>195</v>
      </c>
      <c r="AT81" s="36" t="s">
        <v>79</v>
      </c>
      <c r="AU81" s="36" t="s">
        <v>104</v>
      </c>
      <c r="AV81" s="36">
        <v>27800</v>
      </c>
      <c r="AW81" s="36">
        <v>75</v>
      </c>
      <c r="AX81" s="36">
        <v>3</v>
      </c>
      <c r="AY81" s="54" t="s">
        <v>75</v>
      </c>
      <c r="AZ81" s="36">
        <v>3650</v>
      </c>
      <c r="BA81" s="36">
        <v>200</v>
      </c>
      <c r="BB81" s="65" t="s">
        <v>413</v>
      </c>
      <c r="BC81" s="10" t="s">
        <v>414</v>
      </c>
      <c r="BD81" s="59" t="str">
        <f t="shared" si="9"/>
        <v>Digital MFD - 70 to 90 CPM (Color)(Ledger)C751i</v>
      </c>
      <c r="BE81" s="36"/>
      <c r="BF81" s="36"/>
    </row>
    <row r="82" spans="1:58" s="7" customFormat="1" ht="38.25" customHeight="1">
      <c r="A82" s="173" t="s">
        <v>191</v>
      </c>
      <c r="B82" s="35">
        <v>29</v>
      </c>
      <c r="C82" s="61" t="s">
        <v>192</v>
      </c>
      <c r="D82" s="62" t="s">
        <v>193</v>
      </c>
      <c r="E82" s="174"/>
      <c r="F82" s="36" t="s">
        <v>79</v>
      </c>
      <c r="G82" s="36" t="s">
        <v>104</v>
      </c>
      <c r="H82" s="37" t="s">
        <v>336</v>
      </c>
      <c r="I82" s="37" t="s">
        <v>415</v>
      </c>
      <c r="J82" s="37" t="s">
        <v>416</v>
      </c>
      <c r="K82" s="131">
        <v>18623.599999999999</v>
      </c>
      <c r="L82" s="131">
        <v>1598.4</v>
      </c>
      <c r="M82" s="159"/>
      <c r="N82" s="41">
        <f>SUM(Table1[[#This Row],[New Device NC Discounted Purchase Price]:[Estimated Consumables Purchases During 3 Year Lifecycle]])</f>
        <v>20222</v>
      </c>
      <c r="O82" s="152">
        <f>Table1[[#This Row],[36-Month Total Lease Payments4]]</f>
        <v>20026.329551999999</v>
      </c>
      <c r="P82" s="160">
        <f>Table1[[#This Row],[Estimated 3 Year Maintenance Agreement Price5]]</f>
        <v>0</v>
      </c>
      <c r="Q82" s="41">
        <f t="shared" si="12"/>
        <v>20026.329551999999</v>
      </c>
      <c r="R82" s="45">
        <v>46559</v>
      </c>
      <c r="S82" s="50">
        <v>0.6</v>
      </c>
      <c r="T82" s="56">
        <v>18623.599999999999</v>
      </c>
      <c r="U82" s="50" t="s">
        <v>196</v>
      </c>
      <c r="V82" s="50" t="s">
        <v>197</v>
      </c>
      <c r="W82" s="76" t="s">
        <v>417</v>
      </c>
      <c r="X82" s="37" t="s">
        <v>418</v>
      </c>
      <c r="Y82" s="45">
        <v>1998</v>
      </c>
      <c r="Z82" s="50">
        <v>0.2</v>
      </c>
      <c r="AA82" s="56">
        <v>1598.4</v>
      </c>
      <c r="AB82" s="153">
        <v>2.9870000000000001E-2</v>
      </c>
      <c r="AC82" s="56">
        <f>Table1[[#This Row],[New Device NC Discounted Purchase Price2]]*Table1[[#This Row],[36-Month Lease Rate Factor (excluding Software)]]*36</f>
        <v>20026.329551999999</v>
      </c>
      <c r="AD82" s="47">
        <v>2.4500000000000001E-2</v>
      </c>
      <c r="AE82" s="56">
        <f>Table1[[#This Row],[New Device NC Discounted Purchase Price]]*Table1[[#This Row],[48-Month Lease Rate Factor (excluding Software)]]*48</f>
        <v>21901.353599999999</v>
      </c>
      <c r="AF82" s="47">
        <v>2.0400000000000001E-2</v>
      </c>
      <c r="AG82" s="56">
        <f>Table1[[#This Row],[New Device NC Discounted Purchase Price2]]*Table1[[#This Row],[60-Month Lease Rate Factor (excluding Software)]]*60</f>
        <v>22795.286400000001</v>
      </c>
      <c r="AH82" s="153">
        <v>2.9870000000000001E-2</v>
      </c>
      <c r="AI82" s="47">
        <v>2.4500000000000001E-2</v>
      </c>
      <c r="AJ82" s="47">
        <v>2.0400000000000001E-2</v>
      </c>
      <c r="AK82" s="37" t="s">
        <v>349</v>
      </c>
      <c r="AL82" s="161">
        <v>0</v>
      </c>
      <c r="AM82" s="50">
        <v>0.2</v>
      </c>
      <c r="AN82" s="56">
        <v>0</v>
      </c>
      <c r="AO82" s="35">
        <v>0</v>
      </c>
      <c r="AP82" s="52">
        <v>9.4999999999999998E-3</v>
      </c>
      <c r="AQ82" s="64">
        <v>4.2000000000000003E-2</v>
      </c>
      <c r="AR82" s="130">
        <f t="shared" si="8"/>
        <v>0</v>
      </c>
      <c r="AS82" s="45">
        <v>195</v>
      </c>
      <c r="AT82" s="72" t="s">
        <v>79</v>
      </c>
      <c r="AU82" s="36" t="s">
        <v>104</v>
      </c>
      <c r="AV82" s="36">
        <v>758000</v>
      </c>
      <c r="AW82" s="36" t="s">
        <v>419</v>
      </c>
      <c r="AX82" s="36">
        <v>7</v>
      </c>
      <c r="AY82" s="54" t="s">
        <v>75</v>
      </c>
      <c r="AZ82" s="36">
        <v>1500</v>
      </c>
      <c r="BA82" s="36">
        <v>4500</v>
      </c>
      <c r="BB82" s="65" t="s">
        <v>420</v>
      </c>
      <c r="BC82" s="26" t="s">
        <v>421</v>
      </c>
      <c r="BD82" s="59" t="str">
        <f t="shared" si="9"/>
        <v>Digital Production Printer/Copier - 70 to 90 CPM (Color)(Ledger)AccurioPress C3070L</v>
      </c>
      <c r="BE82" s="36"/>
      <c r="BF82" s="36"/>
    </row>
    <row r="83" spans="1:58" s="7" customFormat="1" ht="38.25" customHeight="1" thickBot="1">
      <c r="A83" s="173" t="s">
        <v>191</v>
      </c>
      <c r="B83" s="35">
        <v>30</v>
      </c>
      <c r="C83" s="61" t="s">
        <v>201</v>
      </c>
      <c r="D83" s="62" t="s">
        <v>193</v>
      </c>
      <c r="E83" s="174"/>
      <c r="F83" s="36" t="s">
        <v>68</v>
      </c>
      <c r="G83" s="36" t="s">
        <v>104</v>
      </c>
      <c r="H83" s="37" t="s">
        <v>336</v>
      </c>
      <c r="I83" s="37" t="s">
        <v>422</v>
      </c>
      <c r="J83" s="37" t="s">
        <v>423</v>
      </c>
      <c r="K83" s="131">
        <v>12149.55</v>
      </c>
      <c r="L83" s="131">
        <v>1656</v>
      </c>
      <c r="M83" s="159"/>
      <c r="N83" s="41">
        <f>SUM(Table1[[#This Row],[New Device NC Discounted Purchase Price]:[Estimated Consumables Purchases During 3 Year Lifecycle]])</f>
        <v>13805.55</v>
      </c>
      <c r="O83" s="152">
        <f>Table1[[#This Row],[36-Month Total Lease Payments4]]</f>
        <v>13064.654106</v>
      </c>
      <c r="P83" s="160">
        <f>Table1[[#This Row],[Estimated 3 Year Maintenance Agreement Price5]]</f>
        <v>0</v>
      </c>
      <c r="Q83" s="41">
        <f t="shared" si="12"/>
        <v>13064.654106</v>
      </c>
      <c r="R83" s="45">
        <v>45423</v>
      </c>
      <c r="S83" s="50">
        <v>0.73252427184466018</v>
      </c>
      <c r="T83" s="63">
        <v>12149.55</v>
      </c>
      <c r="U83" s="50" t="s">
        <v>196</v>
      </c>
      <c r="V83" s="50" t="s">
        <v>197</v>
      </c>
      <c r="W83" s="76" t="s">
        <v>417</v>
      </c>
      <c r="X83" s="37" t="s">
        <v>424</v>
      </c>
      <c r="Y83" s="45">
        <v>2070</v>
      </c>
      <c r="Z83" s="50">
        <v>0.2</v>
      </c>
      <c r="AA83" s="56">
        <v>1656</v>
      </c>
      <c r="AB83" s="153">
        <v>2.9870000000000001E-2</v>
      </c>
      <c r="AC83" s="56">
        <f>Table1[[#This Row],[New Device NC Discounted Purchase Price2]]*Table1[[#This Row],[36-Month Lease Rate Factor (excluding Software)]]*36</f>
        <v>13064.654106</v>
      </c>
      <c r="AD83" s="47">
        <v>2.4500000000000001E-2</v>
      </c>
      <c r="AE83" s="56">
        <f>Table1[[#This Row],[New Device NC Discounted Purchase Price]]*Table1[[#This Row],[48-Month Lease Rate Factor (excluding Software)]]*48</f>
        <v>14287.870800000001</v>
      </c>
      <c r="AF83" s="47">
        <v>2.0400000000000001E-2</v>
      </c>
      <c r="AG83" s="56">
        <f>Table1[[#This Row],[New Device NC Discounted Purchase Price2]]*Table1[[#This Row],[60-Month Lease Rate Factor (excluding Software)]]*60</f>
        <v>14871.049199999999</v>
      </c>
      <c r="AH83" s="153">
        <v>2.9870000000000001E-2</v>
      </c>
      <c r="AI83" s="47">
        <v>2.4500000000000001E-2</v>
      </c>
      <c r="AJ83" s="47">
        <v>2.0400000000000001E-2</v>
      </c>
      <c r="AK83" s="37" t="s">
        <v>349</v>
      </c>
      <c r="AL83" s="161">
        <v>0</v>
      </c>
      <c r="AM83" s="50">
        <v>0.2</v>
      </c>
      <c r="AN83" s="56">
        <v>0</v>
      </c>
      <c r="AO83" s="35">
        <v>0</v>
      </c>
      <c r="AP83" s="52">
        <v>4.5999999999999999E-3</v>
      </c>
      <c r="AQ83" s="52"/>
      <c r="AR83" s="130">
        <f t="shared" si="8"/>
        <v>0</v>
      </c>
      <c r="AS83" s="194">
        <v>195</v>
      </c>
      <c r="AT83" s="72" t="s">
        <v>68</v>
      </c>
      <c r="AU83" s="36" t="s">
        <v>104</v>
      </c>
      <c r="AV83" s="36">
        <v>2250000</v>
      </c>
      <c r="AW83" s="36" t="s">
        <v>425</v>
      </c>
      <c r="AX83" s="36">
        <v>3</v>
      </c>
      <c r="AY83" s="54" t="s">
        <v>75</v>
      </c>
      <c r="AZ83" s="36">
        <v>3000</v>
      </c>
      <c r="BA83" s="36">
        <v>4200</v>
      </c>
      <c r="BB83" s="67" t="s">
        <v>426</v>
      </c>
      <c r="BC83" s="26" t="s">
        <v>427</v>
      </c>
      <c r="BD83" s="59" t="str">
        <f t="shared" si="9"/>
        <v>Digital Production Printer/Copier - 91 to 119 CPM (Mono)(Ledger)AccurioPrint 2100</v>
      </c>
      <c r="BE83" s="36"/>
      <c r="BF83" s="36"/>
    </row>
    <row r="84" spans="1:58" s="7" customFormat="1" ht="38.25" customHeight="1">
      <c r="A84" s="173" t="s">
        <v>191</v>
      </c>
      <c r="B84" s="35">
        <v>31</v>
      </c>
      <c r="C84" s="61" t="s">
        <v>207</v>
      </c>
      <c r="D84" s="62" t="s">
        <v>193</v>
      </c>
      <c r="E84" s="174"/>
      <c r="F84" s="36" t="s">
        <v>79</v>
      </c>
      <c r="G84" s="36" t="s">
        <v>104</v>
      </c>
      <c r="H84" s="37" t="s">
        <v>336</v>
      </c>
      <c r="I84" s="37" t="s">
        <v>428</v>
      </c>
      <c r="J84" s="37" t="s">
        <v>429</v>
      </c>
      <c r="K84" s="131">
        <v>67784.34</v>
      </c>
      <c r="L84" s="131">
        <v>1824</v>
      </c>
      <c r="M84" s="159"/>
      <c r="N84" s="41">
        <f>SUM(Table1[[#This Row],[New Device NC Discounted Purchase Price]:[Estimated Consumables Purchases During 3 Year Lifecycle]])</f>
        <v>69608.34</v>
      </c>
      <c r="O84" s="152">
        <f>Table1[[#This Row],[36-Month Total Lease Payments4]]</f>
        <v>72889.856488799996</v>
      </c>
      <c r="P84" s="160">
        <f>Table1[[#This Row],[Estimated 3 Year Maintenance Agreement Price5]]</f>
        <v>0</v>
      </c>
      <c r="Q84" s="41">
        <f t="shared" si="12"/>
        <v>72889.856488799996</v>
      </c>
      <c r="R84" s="77">
        <v>162367.14000000001</v>
      </c>
      <c r="S84" s="50">
        <v>0.58252427184466027</v>
      </c>
      <c r="T84" s="63">
        <f>IFERROR(R84*(1-S84),"")</f>
        <v>67784.34</v>
      </c>
      <c r="U84" s="50" t="s">
        <v>196</v>
      </c>
      <c r="V84" s="50">
        <v>0.2</v>
      </c>
      <c r="W84" s="76" t="s">
        <v>417</v>
      </c>
      <c r="X84" s="37" t="s">
        <v>430</v>
      </c>
      <c r="Y84" s="45">
        <v>2280</v>
      </c>
      <c r="Z84" s="50">
        <v>0.2</v>
      </c>
      <c r="AA84" s="56">
        <v>1824</v>
      </c>
      <c r="AB84" s="153">
        <v>2.9870000000000001E-2</v>
      </c>
      <c r="AC84" s="56">
        <f>Table1[[#This Row],[New Device NC Discounted Purchase Price2]]*Table1[[#This Row],[36-Month Lease Rate Factor (excluding Software)]]*36</f>
        <v>72889.856488799996</v>
      </c>
      <c r="AD84" s="47">
        <v>2.4500000000000001E-2</v>
      </c>
      <c r="AE84" s="56">
        <f>Table1[[#This Row],[New Device NC Discounted Purchase Price]]*Table1[[#This Row],[48-Month Lease Rate Factor (excluding Software)]]*48</f>
        <v>79714.383839999995</v>
      </c>
      <c r="AF84" s="47">
        <v>2.0400000000000001E-2</v>
      </c>
      <c r="AG84" s="56">
        <f>Table1[[#This Row],[New Device NC Discounted Purchase Price2]]*Table1[[#This Row],[60-Month Lease Rate Factor (excluding Software)]]*60</f>
        <v>82968.032160000002</v>
      </c>
      <c r="AH84" s="153">
        <v>2.9870000000000001E-2</v>
      </c>
      <c r="AI84" s="47">
        <v>2.4500000000000001E-2</v>
      </c>
      <c r="AJ84" s="47">
        <v>2.0400000000000001E-2</v>
      </c>
      <c r="AK84" s="37" t="s">
        <v>349</v>
      </c>
      <c r="AL84" s="45">
        <v>0</v>
      </c>
      <c r="AM84" s="50">
        <v>0.2</v>
      </c>
      <c r="AN84" s="56">
        <v>0</v>
      </c>
      <c r="AO84" s="35">
        <v>0</v>
      </c>
      <c r="AP84" s="52">
        <v>9.4999999999999998E-3</v>
      </c>
      <c r="AQ84" s="64">
        <v>4.2000000000000003E-2</v>
      </c>
      <c r="AR84" s="130">
        <f t="shared" si="8"/>
        <v>0</v>
      </c>
      <c r="AS84" s="194">
        <v>195</v>
      </c>
      <c r="AT84" s="72" t="s">
        <v>79</v>
      </c>
      <c r="AU84" s="36" t="s">
        <v>104</v>
      </c>
      <c r="AV84" s="36">
        <v>1800000</v>
      </c>
      <c r="AW84" s="36" t="s">
        <v>431</v>
      </c>
      <c r="AX84" s="36">
        <v>3</v>
      </c>
      <c r="AY84" s="54" t="s">
        <v>75</v>
      </c>
      <c r="AZ84" s="36">
        <v>4630</v>
      </c>
      <c r="BA84" s="36">
        <v>4500</v>
      </c>
      <c r="BB84" s="67" t="s">
        <v>363</v>
      </c>
      <c r="BC84" s="26" t="s">
        <v>432</v>
      </c>
      <c r="BD84" s="59" t="str">
        <f t="shared" si="9"/>
        <v>Digital Production Printer/Copier - 91 to 119 CPM (Color)(Ledger)AccurioPress C7100</v>
      </c>
      <c r="BE84" s="36"/>
      <c r="BF84" s="36"/>
    </row>
    <row r="85" spans="1:58" s="7" customFormat="1" ht="38.25" customHeight="1" thickBot="1">
      <c r="A85" s="173" t="s">
        <v>191</v>
      </c>
      <c r="B85" s="171">
        <v>32</v>
      </c>
      <c r="C85" s="195" t="s">
        <v>213</v>
      </c>
      <c r="D85" s="62" t="s">
        <v>193</v>
      </c>
      <c r="E85" s="174"/>
      <c r="F85" s="36" t="s">
        <v>68</v>
      </c>
      <c r="G85" s="36" t="s">
        <v>104</v>
      </c>
      <c r="H85" s="37" t="s">
        <v>336</v>
      </c>
      <c r="I85" s="37" t="s">
        <v>433</v>
      </c>
      <c r="J85" s="37" t="s">
        <v>434</v>
      </c>
      <c r="K85" s="131">
        <v>21986.25</v>
      </c>
      <c r="L85" s="131">
        <v>1656</v>
      </c>
      <c r="M85" s="159"/>
      <c r="N85" s="41">
        <f>SUM(Table1[[#This Row],[New Device NC Discounted Purchase Price]:[Estimated Consumables Purchases During 3 Year Lifecycle]])</f>
        <v>23642.25</v>
      </c>
      <c r="O85" s="152">
        <f>Table1[[#This Row],[36-Month Total Lease Payments4]]</f>
        <v>23642.254349999999</v>
      </c>
      <c r="P85" s="160">
        <f>Table1[[#This Row],[Estimated 3 Year Maintenance Agreement Price5]]</f>
        <v>0</v>
      </c>
      <c r="Q85" s="41">
        <f t="shared" si="12"/>
        <v>23642.254349999999</v>
      </c>
      <c r="R85" s="77">
        <v>66625</v>
      </c>
      <c r="S85" s="50">
        <v>0.67</v>
      </c>
      <c r="T85" s="63">
        <f>IFERROR(R85*(1-S85),"")</f>
        <v>21986.249999999996</v>
      </c>
      <c r="U85" s="50" t="s">
        <v>196</v>
      </c>
      <c r="V85" s="50" t="s">
        <v>197</v>
      </c>
      <c r="W85" s="76" t="s">
        <v>417</v>
      </c>
      <c r="X85" s="37" t="s">
        <v>435</v>
      </c>
      <c r="Y85" s="45">
        <v>2070</v>
      </c>
      <c r="Z85" s="50">
        <v>0.2</v>
      </c>
      <c r="AA85" s="56">
        <v>1656</v>
      </c>
      <c r="AB85" s="153">
        <v>2.9870000000000001E-2</v>
      </c>
      <c r="AC85" s="56">
        <f>Table1[[#This Row],[New Device NC Discounted Purchase Price2]]*Table1[[#This Row],[36-Month Lease Rate Factor (excluding Software)]]*36</f>
        <v>23642.254349999999</v>
      </c>
      <c r="AD85" s="47">
        <v>2.4500000000000001E-2</v>
      </c>
      <c r="AE85" s="56">
        <f>Table1[[#This Row],[New Device NC Discounted Purchase Price]]*Table1[[#This Row],[48-Month Lease Rate Factor (excluding Software)]]*48</f>
        <v>25855.83</v>
      </c>
      <c r="AF85" s="47">
        <v>2.0400000000000001E-2</v>
      </c>
      <c r="AG85" s="56">
        <f>Table1[[#This Row],[New Device NC Discounted Purchase Price2]]*Table1[[#This Row],[60-Month Lease Rate Factor (excluding Software)]]*60</f>
        <v>26911.169999999995</v>
      </c>
      <c r="AH85" s="153">
        <v>2.9870000000000001E-2</v>
      </c>
      <c r="AI85" s="47">
        <v>2.4500000000000001E-2</v>
      </c>
      <c r="AJ85" s="47">
        <v>2.0400000000000001E-2</v>
      </c>
      <c r="AK85" s="37" t="s">
        <v>349</v>
      </c>
      <c r="AL85" s="45">
        <v>0</v>
      </c>
      <c r="AM85" s="50">
        <v>0.2</v>
      </c>
      <c r="AN85" s="56">
        <v>0</v>
      </c>
      <c r="AO85" s="35">
        <v>0</v>
      </c>
      <c r="AP85" s="52">
        <v>4.5999999999999999E-3</v>
      </c>
      <c r="AQ85" s="52"/>
      <c r="AR85" s="130">
        <f t="shared" si="8"/>
        <v>0</v>
      </c>
      <c r="AS85" s="194">
        <v>195</v>
      </c>
      <c r="AT85" s="72" t="s">
        <v>68</v>
      </c>
      <c r="AU85" s="36" t="s">
        <v>104</v>
      </c>
      <c r="AV85" s="36">
        <v>2500000</v>
      </c>
      <c r="AW85" s="36" t="s">
        <v>436</v>
      </c>
      <c r="AX85" s="36">
        <v>3</v>
      </c>
      <c r="AY85" s="54" t="s">
        <v>75</v>
      </c>
      <c r="AZ85" s="36">
        <v>3000</v>
      </c>
      <c r="BA85" s="36">
        <v>4600</v>
      </c>
      <c r="BB85" s="67" t="s">
        <v>437</v>
      </c>
      <c r="BC85" s="26" t="s">
        <v>438</v>
      </c>
      <c r="BD85" s="59" t="str">
        <f t="shared" si="9"/>
        <v>Digital Production Printer/Copier - 120 to 139 CPM (Mono)(Ledger)AccurioPress 6120</v>
      </c>
      <c r="BE85" s="36"/>
      <c r="BF85" s="36"/>
    </row>
    <row r="86" spans="1:58" s="7" customFormat="1" ht="38.25" customHeight="1">
      <c r="A86" s="173" t="s">
        <v>191</v>
      </c>
      <c r="B86" s="171">
        <v>33</v>
      </c>
      <c r="C86" s="61" t="s">
        <v>217</v>
      </c>
      <c r="D86" s="62" t="s">
        <v>193</v>
      </c>
      <c r="E86" s="174"/>
      <c r="F86" s="36" t="s">
        <v>79</v>
      </c>
      <c r="G86" s="36" t="s">
        <v>104</v>
      </c>
      <c r="H86" s="37" t="s">
        <v>336</v>
      </c>
      <c r="I86" s="37" t="s">
        <v>439</v>
      </c>
      <c r="J86" s="37" t="s">
        <v>440</v>
      </c>
      <c r="K86" s="131">
        <v>102370.03</v>
      </c>
      <c r="L86" s="196">
        <v>5324.8</v>
      </c>
      <c r="M86" s="159"/>
      <c r="N86" s="41">
        <f>SUM(Table1[[#This Row],[New Device NC Discounted Purchase Price]:[Estimated Consumables Purchases During 3 Year Lifecycle]])</f>
        <v>107694.83</v>
      </c>
      <c r="O86" s="152">
        <f>Table1[[#This Row],[36-Month Total Lease Payments4]]</f>
        <v>110080.5406596</v>
      </c>
      <c r="P86" s="160">
        <f>Table1[[#This Row],[Estimated 3 Year Maintenance Agreement Price5]]</f>
        <v>0</v>
      </c>
      <c r="Q86" s="41">
        <f t="shared" si="12"/>
        <v>110080.5406596</v>
      </c>
      <c r="R86" s="45">
        <v>255925.07</v>
      </c>
      <c r="S86" s="50">
        <v>0.6</v>
      </c>
      <c r="T86" s="131">
        <v>102370.03</v>
      </c>
      <c r="U86" s="50" t="s">
        <v>196</v>
      </c>
      <c r="V86" s="50" t="s">
        <v>197</v>
      </c>
      <c r="W86" s="57" t="s">
        <v>417</v>
      </c>
      <c r="X86" s="37" t="s">
        <v>441</v>
      </c>
      <c r="Y86" s="45">
        <v>6656</v>
      </c>
      <c r="Z86" s="50">
        <v>0.2</v>
      </c>
      <c r="AA86" s="56">
        <v>5324.8</v>
      </c>
      <c r="AB86" s="153">
        <v>2.9870000000000001E-2</v>
      </c>
      <c r="AC86" s="56">
        <f>Table1[[#This Row],[New Device NC Discounted Purchase Price2]]*Table1[[#This Row],[36-Month Lease Rate Factor (excluding Software)]]*36</f>
        <v>110080.5406596</v>
      </c>
      <c r="AD86" s="47">
        <v>2.4500000000000001E-2</v>
      </c>
      <c r="AE86" s="56">
        <f>Table1[[#This Row],[New Device NC Discounted Purchase Price]]*Table1[[#This Row],[48-Month Lease Rate Factor (excluding Software)]]*48</f>
        <v>120387.15528000001</v>
      </c>
      <c r="AF86" s="47">
        <v>2.0400000000000001E-2</v>
      </c>
      <c r="AG86" s="56">
        <f>Table1[[#This Row],[New Device NC Discounted Purchase Price2]]*Table1[[#This Row],[60-Month Lease Rate Factor (excluding Software)]]*60</f>
        <v>125300.91672000001</v>
      </c>
      <c r="AH86" s="153">
        <v>2.9870000000000001E-2</v>
      </c>
      <c r="AI86" s="47">
        <v>2.4500000000000001E-2</v>
      </c>
      <c r="AJ86" s="47">
        <v>2.0400000000000001E-2</v>
      </c>
      <c r="AK86" s="37" t="s">
        <v>349</v>
      </c>
      <c r="AL86" s="45">
        <v>0</v>
      </c>
      <c r="AM86" s="50">
        <v>0.2</v>
      </c>
      <c r="AN86" s="56">
        <v>0</v>
      </c>
      <c r="AO86" s="35">
        <v>0</v>
      </c>
      <c r="AP86" s="52">
        <v>8.9999999999999993E-3</v>
      </c>
      <c r="AQ86" s="64">
        <v>4.2000000000000003E-2</v>
      </c>
      <c r="AR86" s="130">
        <f t="shared" si="8"/>
        <v>0</v>
      </c>
      <c r="AS86" s="194">
        <v>195</v>
      </c>
      <c r="AT86" s="72" t="s">
        <v>79</v>
      </c>
      <c r="AU86" s="36" t="s">
        <v>104</v>
      </c>
      <c r="AV86" s="36">
        <v>2200000</v>
      </c>
      <c r="AW86" s="36" t="s">
        <v>436</v>
      </c>
      <c r="AX86" s="36" t="s">
        <v>349</v>
      </c>
      <c r="AY86" s="54" t="s">
        <v>75</v>
      </c>
      <c r="AZ86" s="36">
        <v>14140</v>
      </c>
      <c r="BA86" s="36">
        <v>3300</v>
      </c>
      <c r="BB86" s="67" t="s">
        <v>363</v>
      </c>
      <c r="BC86" s="26" t="s">
        <v>442</v>
      </c>
      <c r="BD86" s="59" t="str">
        <f t="shared" si="9"/>
        <v>Digital Production Printer/Copier - 120 to 139 CPM (Color)(Ledger)AccurioPress C12000</v>
      </c>
      <c r="BE86" s="36"/>
      <c r="BF86" s="36"/>
    </row>
    <row r="87" spans="1:58" s="7" customFormat="1" ht="38.25" customHeight="1">
      <c r="A87" s="173" t="s">
        <v>191</v>
      </c>
      <c r="B87" s="171">
        <v>34</v>
      </c>
      <c r="C87" s="195" t="s">
        <v>218</v>
      </c>
      <c r="D87" s="78" t="s">
        <v>193</v>
      </c>
      <c r="E87" s="75" t="s">
        <v>443</v>
      </c>
      <c r="F87" s="44" t="s">
        <v>68</v>
      </c>
      <c r="G87" s="36" t="s">
        <v>104</v>
      </c>
      <c r="H87" s="37" t="s">
        <v>336</v>
      </c>
      <c r="I87" s="37" t="s">
        <v>443</v>
      </c>
      <c r="J87" s="37" t="s">
        <v>444</v>
      </c>
      <c r="K87" s="131">
        <v>63888</v>
      </c>
      <c r="L87" s="131">
        <v>1680</v>
      </c>
      <c r="M87" s="159"/>
      <c r="N87" s="41">
        <f>SUM(Table1[[#This Row],[New Device NC Discounted Purchase Price]:[Estimated Consumables Purchases During 3 Year Lifecycle]])</f>
        <v>65568</v>
      </c>
      <c r="O87" s="152">
        <f>Table1[[#This Row],[36-Month Total Lease Payments4]]</f>
        <v>68700.044160000005</v>
      </c>
      <c r="P87" s="160" t="str">
        <f>Table1[[#This Row],[Estimated 3 Year Maintenance Agreement Price5]]</f>
        <v/>
      </c>
      <c r="Q87" s="41">
        <f t="shared" si="12"/>
        <v>68700.044160000005</v>
      </c>
      <c r="R87" s="77">
        <v>212960</v>
      </c>
      <c r="S87" s="50">
        <v>0.7</v>
      </c>
      <c r="T87" s="56">
        <v>63888</v>
      </c>
      <c r="U87" s="50" t="s">
        <v>196</v>
      </c>
      <c r="V87" s="50" t="s">
        <v>197</v>
      </c>
      <c r="W87" s="57" t="s">
        <v>417</v>
      </c>
      <c r="X87" s="37" t="s">
        <v>445</v>
      </c>
      <c r="Y87" s="45">
        <v>2100</v>
      </c>
      <c r="Z87" s="50">
        <v>0.2</v>
      </c>
      <c r="AA87" s="56">
        <v>1680</v>
      </c>
      <c r="AB87" s="153">
        <v>2.9870000000000001E-2</v>
      </c>
      <c r="AC87" s="56">
        <f>Table1[[#This Row],[New Device NC Discounted Purchase Price2]]*Table1[[#This Row],[36-Month Lease Rate Factor (excluding Software)]]*36</f>
        <v>68700.044160000005</v>
      </c>
      <c r="AD87" s="47">
        <v>2.4500000000000001E-2</v>
      </c>
      <c r="AE87" s="56">
        <f>Table1[[#This Row],[New Device NC Discounted Purchase Price]]*Table1[[#This Row],[48-Month Lease Rate Factor (excluding Software)]]*48</f>
        <v>75132.288</v>
      </c>
      <c r="AF87" s="47">
        <v>2.0400000000000001E-2</v>
      </c>
      <c r="AG87" s="56">
        <f>Table1[[#This Row],[New Device NC Discounted Purchase Price2]]*Table1[[#This Row],[60-Month Lease Rate Factor (excluding Software)]]*60</f>
        <v>78198.911999999997</v>
      </c>
      <c r="AH87" s="153">
        <v>2.9870000000000001E-2</v>
      </c>
      <c r="AI87" s="47">
        <v>2.4500000000000001E-2</v>
      </c>
      <c r="AJ87" s="47">
        <v>2.0400000000000001E-2</v>
      </c>
      <c r="AK87" s="37" t="s">
        <v>349</v>
      </c>
      <c r="AL87" s="45">
        <v>0</v>
      </c>
      <c r="AM87" s="50">
        <v>0.2</v>
      </c>
      <c r="AN87" s="56"/>
      <c r="AO87" s="35">
        <v>0</v>
      </c>
      <c r="AP87" s="52">
        <v>3.8999999999999998E-3</v>
      </c>
      <c r="AQ87" s="52"/>
      <c r="AR87" s="130" t="str">
        <f t="shared" si="8"/>
        <v/>
      </c>
      <c r="AS87" s="194">
        <v>195</v>
      </c>
      <c r="AT87" s="72" t="s">
        <v>68</v>
      </c>
      <c r="AU87" s="36" t="s">
        <v>104</v>
      </c>
      <c r="AV87" s="36">
        <v>6000000</v>
      </c>
      <c r="AW87" s="36" t="s">
        <v>446</v>
      </c>
      <c r="AX87" s="36" t="s">
        <v>349</v>
      </c>
      <c r="AY87" s="54" t="s">
        <v>75</v>
      </c>
      <c r="AZ87" s="36">
        <v>3000</v>
      </c>
      <c r="BA87" s="36">
        <v>4600</v>
      </c>
      <c r="BB87" s="67" t="s">
        <v>302</v>
      </c>
      <c r="BC87" s="26" t="s">
        <v>447</v>
      </c>
      <c r="BD87" s="59" t="str">
        <f t="shared" si="9"/>
        <v>Digital Production Printer/Copier - 140 to 159 CPM (Mono)(Ledger)Press 2250P</v>
      </c>
      <c r="BE87" s="36"/>
      <c r="BF87" s="36"/>
    </row>
    <row r="88" spans="1:58" s="7" customFormat="1" ht="38.25" customHeight="1">
      <c r="A88" s="173" t="s">
        <v>191</v>
      </c>
      <c r="B88" s="171">
        <v>35</v>
      </c>
      <c r="C88" s="195" t="s">
        <v>223</v>
      </c>
      <c r="D88" s="78" t="s">
        <v>193</v>
      </c>
      <c r="E88" s="75"/>
      <c r="F88" s="44" t="s">
        <v>79</v>
      </c>
      <c r="G88" s="36" t="s">
        <v>104</v>
      </c>
      <c r="H88" s="37" t="s">
        <v>336</v>
      </c>
      <c r="I88" s="37" t="s">
        <v>448</v>
      </c>
      <c r="J88" s="37" t="s">
        <v>449</v>
      </c>
      <c r="K88" s="132">
        <v>127962.53200000001</v>
      </c>
      <c r="L88" s="132">
        <v>5324.8</v>
      </c>
      <c r="M88" s="159"/>
      <c r="N88" s="41">
        <f>SUM(Table1[[#This Row],[New Device NC Discounted Purchase Price]:[Estimated Consumables Purchases During 3 Year Lifecycle]])</f>
        <v>133287.33199999999</v>
      </c>
      <c r="O88" s="152">
        <f>Table1[[#This Row],[36-Month Total Lease Payments4]]</f>
        <v>137600.66991024002</v>
      </c>
      <c r="P88" s="160">
        <f>Table1[[#This Row],[Estimated 3 Year Maintenance Agreement Price5]]</f>
        <v>0</v>
      </c>
      <c r="Q88" s="41">
        <f>SUM(O88:P88)</f>
        <v>137600.66991024002</v>
      </c>
      <c r="R88" s="112">
        <v>319906.33</v>
      </c>
      <c r="S88" s="50">
        <v>0.6</v>
      </c>
      <c r="T88" s="132">
        <v>127962.53200000001</v>
      </c>
      <c r="U88" s="50" t="s">
        <v>196</v>
      </c>
      <c r="V88" s="50" t="s">
        <v>197</v>
      </c>
      <c r="W88" s="57" t="s">
        <v>417</v>
      </c>
      <c r="X88" s="37" t="s">
        <v>450</v>
      </c>
      <c r="Y88" s="45">
        <v>6656</v>
      </c>
      <c r="Z88" s="50">
        <v>0.2</v>
      </c>
      <c r="AA88" s="56">
        <v>5324.8</v>
      </c>
      <c r="AB88" s="153">
        <v>2.9870000000000001E-2</v>
      </c>
      <c r="AC88" s="56">
        <f>Table1[[#This Row],[New Device NC Discounted Purchase Price2]]*Table1[[#This Row],[36-Month Lease Rate Factor (excluding Software)]]*36</f>
        <v>137600.66991024002</v>
      </c>
      <c r="AD88" s="47">
        <v>2.4500000000000001E-2</v>
      </c>
      <c r="AE88" s="56">
        <f>Table1[[#This Row],[New Device NC Discounted Purchase Price]]*Table1[[#This Row],[48-Month Lease Rate Factor (excluding Software)]]*48</f>
        <v>150483.93763200002</v>
      </c>
      <c r="AF88" s="47">
        <v>2.0400000000000001E-2</v>
      </c>
      <c r="AG88" s="56">
        <f>Table1[[#This Row],[New Device NC Discounted Purchase Price2]]*Table1[[#This Row],[60-Month Lease Rate Factor (excluding Software)]]*60</f>
        <v>156626.13916800002</v>
      </c>
      <c r="AH88" s="153">
        <v>2.9870000000000001E-2</v>
      </c>
      <c r="AI88" s="47">
        <v>2.4500000000000001E-2</v>
      </c>
      <c r="AJ88" s="47">
        <v>2.0400000000000001E-2</v>
      </c>
      <c r="AK88" s="37" t="s">
        <v>349</v>
      </c>
      <c r="AL88" s="45">
        <v>0</v>
      </c>
      <c r="AM88" s="50">
        <v>0.2</v>
      </c>
      <c r="AN88" s="56"/>
      <c r="AO88" s="35">
        <v>0</v>
      </c>
      <c r="AP88" s="52">
        <v>8.9999999999999993E-3</v>
      </c>
      <c r="AQ88" s="52">
        <v>4.2000000000000003E-2</v>
      </c>
      <c r="AR88" s="130">
        <f>IFERROR(IF(F88="Mono",((AN88*3)+((E88*36)*AP88)),((AN88*3)+((E88*36)*AP88*0.62)+((E88*36)*AQ88*0.38))),"")</f>
        <v>0</v>
      </c>
      <c r="AS88" s="194">
        <v>195</v>
      </c>
      <c r="AT88" s="72" t="s">
        <v>79</v>
      </c>
      <c r="AU88" s="36" t="s">
        <v>104</v>
      </c>
      <c r="AV88" s="36">
        <v>2500000</v>
      </c>
      <c r="AW88" s="36" t="s">
        <v>451</v>
      </c>
      <c r="AX88" s="36" t="s">
        <v>349</v>
      </c>
      <c r="AY88" s="54" t="s">
        <v>75</v>
      </c>
      <c r="AZ88" s="36">
        <v>14140</v>
      </c>
      <c r="BA88" s="36">
        <v>3300</v>
      </c>
      <c r="BB88" s="67" t="s">
        <v>363</v>
      </c>
      <c r="BC88" s="26" t="s">
        <v>442</v>
      </c>
      <c r="BD88" s="59" t="str">
        <f>CONCATENATE(C88,I88)</f>
        <v>Digital Production Printer/Copier - 140 to 159 CPM (Color)(Ledger)AccurioPress C14000</v>
      </c>
      <c r="BE88" s="36"/>
      <c r="BF88" s="36"/>
    </row>
    <row r="89" spans="1:58" s="7" customFormat="1" ht="38.25" customHeight="1">
      <c r="A89" s="173" t="s">
        <v>191</v>
      </c>
      <c r="B89" s="35">
        <v>36</v>
      </c>
      <c r="C89" s="61" t="s">
        <v>224</v>
      </c>
      <c r="D89" s="62" t="s">
        <v>193</v>
      </c>
      <c r="E89" s="174"/>
      <c r="F89" s="36" t="s">
        <v>68</v>
      </c>
      <c r="G89" s="36" t="s">
        <v>104</v>
      </c>
      <c r="H89" s="37" t="s">
        <v>336</v>
      </c>
      <c r="I89" s="37" t="s">
        <v>443</v>
      </c>
      <c r="J89" s="37" t="s">
        <v>444</v>
      </c>
      <c r="K89" s="131">
        <v>63888</v>
      </c>
      <c r="L89" s="131">
        <v>1680</v>
      </c>
      <c r="M89" s="159"/>
      <c r="N89" s="41">
        <f>SUM(Table1[[#This Row],[New Device NC Discounted Purchase Price]:[Estimated Consumables Purchases During 3 Year Lifecycle]])</f>
        <v>65568</v>
      </c>
      <c r="O89" s="152">
        <f>Table1[[#This Row],[36-Month Total Lease Payments4]]</f>
        <v>68700.044160000005</v>
      </c>
      <c r="P89" s="160">
        <f>Table1[[#This Row],[Estimated 3 Year Maintenance Agreement Price5]]</f>
        <v>0</v>
      </c>
      <c r="Q89" s="41">
        <f t="shared" si="12"/>
        <v>68700.044160000005</v>
      </c>
      <c r="R89" s="77">
        <v>212960</v>
      </c>
      <c r="S89" s="50">
        <v>0.7</v>
      </c>
      <c r="T89" s="56">
        <v>63888</v>
      </c>
      <c r="U89" s="50" t="s">
        <v>196</v>
      </c>
      <c r="V89" s="50" t="s">
        <v>197</v>
      </c>
      <c r="W89" s="57" t="s">
        <v>417</v>
      </c>
      <c r="X89" s="37" t="s">
        <v>445</v>
      </c>
      <c r="Y89" s="45">
        <v>2100</v>
      </c>
      <c r="Z89" s="50">
        <v>0.2</v>
      </c>
      <c r="AA89" s="56">
        <v>1680</v>
      </c>
      <c r="AB89" s="153">
        <v>2.9870000000000001E-2</v>
      </c>
      <c r="AC89" s="56">
        <f>Table1[[#This Row],[New Device NC Discounted Purchase Price2]]*Table1[[#This Row],[36-Month Lease Rate Factor (excluding Software)]]*36</f>
        <v>68700.044160000005</v>
      </c>
      <c r="AD89" s="47">
        <v>2.4500000000000001E-2</v>
      </c>
      <c r="AE89" s="56">
        <f>Table1[[#This Row],[New Device NC Discounted Purchase Price]]*Table1[[#This Row],[48-Month Lease Rate Factor (excluding Software)]]*48</f>
        <v>75132.288</v>
      </c>
      <c r="AF89" s="47">
        <v>2.0400000000000001E-2</v>
      </c>
      <c r="AG89" s="56">
        <f>Table1[[#This Row],[New Device NC Discounted Purchase Price2]]*Table1[[#This Row],[60-Month Lease Rate Factor (excluding Software)]]*60</f>
        <v>78198.911999999997</v>
      </c>
      <c r="AH89" s="153">
        <v>2.9870000000000001E-2</v>
      </c>
      <c r="AI89" s="47">
        <v>2.4500000000000001E-2</v>
      </c>
      <c r="AJ89" s="47">
        <v>2.0400000000000001E-2</v>
      </c>
      <c r="AK89" s="37" t="s">
        <v>349</v>
      </c>
      <c r="AL89" s="45">
        <v>0</v>
      </c>
      <c r="AM89" s="50">
        <v>0.2</v>
      </c>
      <c r="AN89" s="56"/>
      <c r="AO89" s="35">
        <v>0</v>
      </c>
      <c r="AP89" s="52">
        <v>3.8999999999999998E-3</v>
      </c>
      <c r="AQ89" s="52"/>
      <c r="AR89" s="130">
        <f t="shared" si="8"/>
        <v>0</v>
      </c>
      <c r="AS89" s="194">
        <v>195</v>
      </c>
      <c r="AT89" s="72" t="s">
        <v>68</v>
      </c>
      <c r="AU89" s="36" t="s">
        <v>104</v>
      </c>
      <c r="AV89" s="36">
        <v>6000000</v>
      </c>
      <c r="AW89" s="36" t="s">
        <v>446</v>
      </c>
      <c r="AX89" s="36" t="s">
        <v>349</v>
      </c>
      <c r="AY89" s="54" t="s">
        <v>75</v>
      </c>
      <c r="AZ89" s="36">
        <v>3000</v>
      </c>
      <c r="BA89" s="36">
        <v>4600</v>
      </c>
      <c r="BB89" s="67" t="s">
        <v>302</v>
      </c>
      <c r="BC89" s="26" t="s">
        <v>447</v>
      </c>
      <c r="BD89" s="59" t="str">
        <f t="shared" si="9"/>
        <v>Digital Production Printer/Copier - 160+ CPM (Mono)(Ledger)Press 2250P</v>
      </c>
      <c r="BE89" s="36"/>
      <c r="BF89" s="36"/>
    </row>
    <row r="90" spans="1:58" s="7" customFormat="1" ht="15" customHeight="1">
      <c r="A90" s="51" t="s">
        <v>65</v>
      </c>
      <c r="B90" s="185">
        <v>3</v>
      </c>
      <c r="C90" s="186" t="s">
        <v>66</v>
      </c>
      <c r="D90" s="35" t="s">
        <v>67</v>
      </c>
      <c r="E90" s="151">
        <v>1500</v>
      </c>
      <c r="F90" s="36" t="s">
        <v>68</v>
      </c>
      <c r="G90" s="36" t="s">
        <v>69</v>
      </c>
      <c r="H90" s="37" t="s">
        <v>452</v>
      </c>
      <c r="I90" s="300" t="s">
        <v>453</v>
      </c>
      <c r="J90" s="301" t="s">
        <v>454</v>
      </c>
      <c r="K90" s="131">
        <v>299.5</v>
      </c>
      <c r="L90" s="131">
        <v>804.70588235294076</v>
      </c>
      <c r="M90" s="56">
        <v>560.55999999999995</v>
      </c>
      <c r="N90" s="18">
        <f>SUM(Table1[[#This Row],[New Device NC Discounted Purchase Price]:[Estimated Consumables Purchases During 3 Year Lifecycle]])</f>
        <v>1664.7658823529407</v>
      </c>
      <c r="O90" s="152">
        <f>Table1[[#This Row],[36-Month Total Lease Payments4]]</f>
        <v>335.75148000000002</v>
      </c>
      <c r="P90" s="152">
        <f>Table1[[#This Row],[Estimated 3 Year Maintenance Agreement Price5]]</f>
        <v>868.87187999999992</v>
      </c>
      <c r="Q90" s="18">
        <f t="shared" si="12"/>
        <v>1204.62336</v>
      </c>
      <c r="R90" s="45">
        <v>896</v>
      </c>
      <c r="S90" s="50">
        <v>0.54200000000000004</v>
      </c>
      <c r="T90" s="56">
        <v>299.5</v>
      </c>
      <c r="U90" s="50">
        <v>0.39</v>
      </c>
      <c r="V90" s="50">
        <v>0.12</v>
      </c>
      <c r="W90" s="57" t="s">
        <v>455</v>
      </c>
      <c r="X90" s="44" t="s">
        <v>456</v>
      </c>
      <c r="Y90" s="45">
        <v>2754</v>
      </c>
      <c r="Z90" s="50">
        <v>0.70780469050365258</v>
      </c>
      <c r="AA90" s="56">
        <v>804.70588235294076</v>
      </c>
      <c r="AB90" s="153">
        <v>3.1140000000000001E-2</v>
      </c>
      <c r="AC90" s="56">
        <f>Table1[[#This Row],[New Device NC Discounted Purchase Price2]]*Table1[[#This Row],[36-Month Lease Rate Factor (excluding Software)]]*36</f>
        <v>335.75148000000002</v>
      </c>
      <c r="AD90" s="47">
        <v>2.5669999999999998E-2</v>
      </c>
      <c r="AE90" s="56">
        <f>Table1[[#This Row],[New Device NC Discounted Purchase Price]]*Table1[[#This Row],[48-Month Lease Rate Factor (excluding Software)]]*48</f>
        <v>369.03192000000001</v>
      </c>
      <c r="AF90" s="47">
        <v>2.1350000000000001E-2</v>
      </c>
      <c r="AG90" s="56">
        <f>Table1[[#This Row],[New Device NC Discounted Purchase Price2]]*Table1[[#This Row],[60-Month Lease Rate Factor (excluding Software)]]*60</f>
        <v>383.65950000000004</v>
      </c>
      <c r="AH90" s="47">
        <v>3.7080000000000002E-2</v>
      </c>
      <c r="AI90" s="47">
        <v>2.9020000000000001E-2</v>
      </c>
      <c r="AJ90" s="47">
        <v>2.5600000000000001E-2</v>
      </c>
      <c r="AK90" s="37" t="s">
        <v>457</v>
      </c>
      <c r="AL90" s="45">
        <v>91.8</v>
      </c>
      <c r="AM90" s="50">
        <v>0.70779999999999998</v>
      </c>
      <c r="AN90" s="56">
        <v>26.82396</v>
      </c>
      <c r="AO90" s="35">
        <v>0</v>
      </c>
      <c r="AP90" s="52">
        <v>1.46E-2</v>
      </c>
      <c r="AQ90" s="154"/>
      <c r="AR90" s="130">
        <f t="shared" si="8"/>
        <v>868.87187999999992</v>
      </c>
      <c r="AS90" s="45">
        <v>0</v>
      </c>
      <c r="AT90" s="36" t="s">
        <v>68</v>
      </c>
      <c r="AU90" s="36" t="s">
        <v>69</v>
      </c>
      <c r="AV90" s="36">
        <v>2000</v>
      </c>
      <c r="AW90" s="36">
        <v>42</v>
      </c>
      <c r="AX90" s="36">
        <v>6.4</v>
      </c>
      <c r="AY90" s="54" t="s">
        <v>75</v>
      </c>
      <c r="AZ90" s="36">
        <v>350</v>
      </c>
      <c r="BA90" s="36">
        <v>250</v>
      </c>
      <c r="BB90" s="36" t="s">
        <v>252</v>
      </c>
      <c r="BC90" s="26" t="s">
        <v>458</v>
      </c>
      <c r="BD90" s="59" t="str">
        <f t="shared" si="9"/>
        <v>Laser / LED Printer - 19 to 30 CPM (Mono)ECOSYS PA4000wx</v>
      </c>
      <c r="BE90" s="36"/>
      <c r="BF90" s="36"/>
    </row>
    <row r="91" spans="1:58" s="7" customFormat="1" ht="12.75" customHeight="1">
      <c r="A91" s="51" t="s">
        <v>65</v>
      </c>
      <c r="B91" s="35">
        <v>4</v>
      </c>
      <c r="C91" s="42" t="s">
        <v>78</v>
      </c>
      <c r="D91" s="35" t="s">
        <v>67</v>
      </c>
      <c r="E91" s="151">
        <v>1500</v>
      </c>
      <c r="F91" s="36" t="s">
        <v>79</v>
      </c>
      <c r="G91" s="36" t="s">
        <v>69</v>
      </c>
      <c r="H91" s="37" t="s">
        <v>452</v>
      </c>
      <c r="I91" s="37" t="s">
        <v>459</v>
      </c>
      <c r="J91" s="37" t="s">
        <v>460</v>
      </c>
      <c r="K91" s="131">
        <v>441.14</v>
      </c>
      <c r="L91" s="131">
        <v>903.93277310924361</v>
      </c>
      <c r="M91" s="56">
        <v>2424.5847999999996</v>
      </c>
      <c r="N91" s="18">
        <f>SUM(Table1[[#This Row],[New Device NC Discounted Purchase Price]:[Estimated Consumables Purchases During 3 Year Lifecycle]])</f>
        <v>3769.6575731092435</v>
      </c>
      <c r="O91" s="152">
        <f>Table1[[#This Row],[36-Month Total Lease Payments4]]</f>
        <v>494.53558559999999</v>
      </c>
      <c r="P91" s="152">
        <f>Table1[[#This Row],[Estimated 3 Year Maintenance Agreement Price5]]</f>
        <v>3727.6243199999999</v>
      </c>
      <c r="Q91" s="18">
        <f t="shared" si="12"/>
        <v>4222.1599055999995</v>
      </c>
      <c r="R91" s="45">
        <v>959</v>
      </c>
      <c r="S91" s="50">
        <v>0.54</v>
      </c>
      <c r="T91" s="56">
        <v>441.14</v>
      </c>
      <c r="U91" s="50">
        <v>0.39</v>
      </c>
      <c r="V91" s="50">
        <v>0.12</v>
      </c>
      <c r="W91" s="57" t="s">
        <v>455</v>
      </c>
      <c r="X91" s="44" t="s">
        <v>461</v>
      </c>
      <c r="Y91" s="45">
        <v>2394</v>
      </c>
      <c r="Z91" s="50">
        <v>0.62241738800783475</v>
      </c>
      <c r="AA91" s="56">
        <v>903.93277310924361</v>
      </c>
      <c r="AB91" s="153">
        <v>3.1140000000000001E-2</v>
      </c>
      <c r="AC91" s="56">
        <f>Table1[[#This Row],[New Device NC Discounted Purchase Price2]]*Table1[[#This Row],[36-Month Lease Rate Factor (excluding Software)]]*36</f>
        <v>494.53558559999999</v>
      </c>
      <c r="AD91" s="47">
        <v>2.5669999999999998E-2</v>
      </c>
      <c r="AE91" s="56">
        <f>Table1[[#This Row],[New Device NC Discounted Purchase Price]]*Table1[[#This Row],[48-Month Lease Rate Factor (excluding Software)]]*48</f>
        <v>543.5550624</v>
      </c>
      <c r="AF91" s="47">
        <v>2.1350000000000001E-2</v>
      </c>
      <c r="AG91" s="56">
        <f>Table1[[#This Row],[New Device NC Discounted Purchase Price2]]*Table1[[#This Row],[60-Month Lease Rate Factor (excluding Software)]]*60</f>
        <v>565.10033999999996</v>
      </c>
      <c r="AH91" s="47">
        <v>3.7080000000000002E-2</v>
      </c>
      <c r="AI91" s="47">
        <v>2.9020000000000001E-2</v>
      </c>
      <c r="AJ91" s="47">
        <v>2.5600000000000001E-2</v>
      </c>
      <c r="AK91" s="37" t="s">
        <v>462</v>
      </c>
      <c r="AL91" s="45">
        <v>239.39999999999998</v>
      </c>
      <c r="AM91" s="50">
        <v>0.62239999999999995</v>
      </c>
      <c r="AN91" s="56">
        <v>90.397440000000003</v>
      </c>
      <c r="AO91" s="35">
        <v>0</v>
      </c>
      <c r="AP91" s="52">
        <v>2.5399999999999999E-2</v>
      </c>
      <c r="AQ91" s="52">
        <v>0.127</v>
      </c>
      <c r="AR91" s="130">
        <f t="shared" si="8"/>
        <v>3727.6243199999999</v>
      </c>
      <c r="AS91" s="45">
        <v>0</v>
      </c>
      <c r="AT91" s="36" t="s">
        <v>79</v>
      </c>
      <c r="AU91" s="36" t="s">
        <v>69</v>
      </c>
      <c r="AV91" s="36">
        <v>1000</v>
      </c>
      <c r="AW91" s="36">
        <v>27</v>
      </c>
      <c r="AX91" s="36">
        <v>9.5</v>
      </c>
      <c r="AY91" s="54" t="s">
        <v>75</v>
      </c>
      <c r="AZ91" s="36">
        <v>300</v>
      </c>
      <c r="BA91" s="36">
        <v>100</v>
      </c>
      <c r="BB91" s="36" t="s">
        <v>245</v>
      </c>
      <c r="BC91" s="10" t="s">
        <v>463</v>
      </c>
      <c r="BD91" s="59" t="str">
        <f t="shared" si="9"/>
        <v>Laser / LED Printer - 11 to 20 CPM (Color)P5026cdw</v>
      </c>
      <c r="BE91" s="36"/>
      <c r="BF91" s="36"/>
    </row>
    <row r="92" spans="1:58" s="7" customFormat="1" ht="15" customHeight="1">
      <c r="A92" s="51" t="s">
        <v>65</v>
      </c>
      <c r="B92" s="35">
        <v>5</v>
      </c>
      <c r="C92" s="42" t="s">
        <v>85</v>
      </c>
      <c r="D92" s="35" t="s">
        <v>67</v>
      </c>
      <c r="E92" s="151">
        <v>3000</v>
      </c>
      <c r="F92" s="36" t="s">
        <v>68</v>
      </c>
      <c r="G92" s="36" t="s">
        <v>69</v>
      </c>
      <c r="H92" s="37" t="s">
        <v>452</v>
      </c>
      <c r="I92" s="37" t="s">
        <v>464</v>
      </c>
      <c r="J92" s="37" t="s">
        <v>465</v>
      </c>
      <c r="K92" s="131">
        <v>642.09</v>
      </c>
      <c r="L92" s="131">
        <v>347.29411764705895</v>
      </c>
      <c r="M92" s="56">
        <v>580.79999999999995</v>
      </c>
      <c r="N92" s="18">
        <f>SUM(Table1[[#This Row],[New Device NC Discounted Purchase Price]:[Estimated Consumables Purchases During 3 Year Lifecycle]])</f>
        <v>1570.1841176470589</v>
      </c>
      <c r="O92" s="152">
        <f>Table1[[#This Row],[36-Month Total Lease Payments4]]</f>
        <v>719.80857360000005</v>
      </c>
      <c r="P92" s="152">
        <f>Table1[[#This Row],[Estimated 3 Year Maintenance Agreement Price5]]</f>
        <v>1210.2399</v>
      </c>
      <c r="Q92" s="18">
        <f t="shared" si="12"/>
        <v>1930.0484736000001</v>
      </c>
      <c r="R92" s="45">
        <v>1640</v>
      </c>
      <c r="S92" s="50">
        <f>(Table1[[#This Row],[Device MSRP]]-Table1[[#This Row],[New Device NC Discounted Purchase Price]])/Table1[[#This Row],[Device MSRP]]</f>
        <v>0.60848170731707318</v>
      </c>
      <c r="T92" s="56">
        <v>642.09</v>
      </c>
      <c r="U92" s="50">
        <v>0.39</v>
      </c>
      <c r="V92" s="50">
        <v>0.12</v>
      </c>
      <c r="W92" s="57" t="s">
        <v>455</v>
      </c>
      <c r="X92" s="44" t="s">
        <v>466</v>
      </c>
      <c r="Y92" s="45">
        <v>756</v>
      </c>
      <c r="Z92" s="50">
        <v>0.5406162464985993</v>
      </c>
      <c r="AA92" s="56">
        <v>347.29411764705895</v>
      </c>
      <c r="AB92" s="153">
        <v>3.1140000000000001E-2</v>
      </c>
      <c r="AC92" s="56">
        <f>Table1[[#This Row],[New Device NC Discounted Purchase Price2]]*Table1[[#This Row],[36-Month Lease Rate Factor (excluding Software)]]*36</f>
        <v>719.80857360000005</v>
      </c>
      <c r="AD92" s="47">
        <v>2.5669999999999998E-2</v>
      </c>
      <c r="AE92" s="56">
        <f>Table1[[#This Row],[New Device NC Discounted Purchase Price]]*Table1[[#This Row],[48-Month Lease Rate Factor (excluding Software)]]*48</f>
        <v>791.15761440000006</v>
      </c>
      <c r="AF92" s="47">
        <v>2.1350000000000001E-2</v>
      </c>
      <c r="AG92" s="56">
        <f>Table1[[#This Row],[New Device NC Discounted Purchase Price2]]*Table1[[#This Row],[60-Month Lease Rate Factor (excluding Software)]]*60</f>
        <v>822.51729000000012</v>
      </c>
      <c r="AH92" s="47">
        <v>3.7080000000000002E-2</v>
      </c>
      <c r="AI92" s="47">
        <v>2.9020000000000001E-2</v>
      </c>
      <c r="AJ92" s="47">
        <v>2.5600000000000001E-2</v>
      </c>
      <c r="AK92" s="37" t="s">
        <v>467</v>
      </c>
      <c r="AL92" s="45">
        <v>94.499999999999986</v>
      </c>
      <c r="AM92" s="50">
        <v>0.54059999999999997</v>
      </c>
      <c r="AN92" s="56">
        <v>43.4133</v>
      </c>
      <c r="AO92" s="35">
        <v>0</v>
      </c>
      <c r="AP92" s="52">
        <v>0.01</v>
      </c>
      <c r="AQ92" s="154"/>
      <c r="AR92" s="130">
        <f t="shared" si="8"/>
        <v>1210.2399</v>
      </c>
      <c r="AS92" s="45">
        <v>0</v>
      </c>
      <c r="AT92" s="36" t="s">
        <v>68</v>
      </c>
      <c r="AU92" s="36" t="s">
        <v>69</v>
      </c>
      <c r="AV92" s="36">
        <v>4000</v>
      </c>
      <c r="AW92" s="36">
        <v>47</v>
      </c>
      <c r="AX92" s="36">
        <v>6</v>
      </c>
      <c r="AY92" s="54" t="s">
        <v>75</v>
      </c>
      <c r="AZ92" s="36">
        <v>600</v>
      </c>
      <c r="BA92" s="36">
        <v>250</v>
      </c>
      <c r="BB92" s="36" t="s">
        <v>245</v>
      </c>
      <c r="BC92" s="26" t="s">
        <v>463</v>
      </c>
      <c r="BD92" s="59" t="str">
        <f t="shared" si="9"/>
        <v>Laser / LED Printer - 31 to 44 CPM (Mono)ECOSYS PA4500x</v>
      </c>
      <c r="BE92" s="36"/>
      <c r="BF92" s="36"/>
    </row>
    <row r="93" spans="1:58" s="7" customFormat="1" ht="12.75" customHeight="1">
      <c r="A93" s="51" t="s">
        <v>65</v>
      </c>
      <c r="B93" s="35">
        <v>6</v>
      </c>
      <c r="C93" s="42" t="s">
        <v>88</v>
      </c>
      <c r="D93" s="35" t="s">
        <v>67</v>
      </c>
      <c r="E93" s="151">
        <v>3000</v>
      </c>
      <c r="F93" s="36" t="s">
        <v>79</v>
      </c>
      <c r="G93" s="36" t="s">
        <v>69</v>
      </c>
      <c r="H93" s="37" t="s">
        <v>452</v>
      </c>
      <c r="I93" s="37" t="s">
        <v>468</v>
      </c>
      <c r="J93" s="37" t="s">
        <v>469</v>
      </c>
      <c r="K93" s="131">
        <v>721.7399999999999</v>
      </c>
      <c r="L93" s="131">
        <v>885.17647058823582</v>
      </c>
      <c r="M93" s="56">
        <v>3034.68</v>
      </c>
      <c r="N93" s="18">
        <f>SUM(Table1[[#This Row],[New Device NC Discounted Purchase Price]:[Estimated Consumables Purchases During 3 Year Lifecycle]])</f>
        <v>4641.5964705882361</v>
      </c>
      <c r="O93" s="152">
        <f>Table1[[#This Row],[36-Month Total Lease Payments4]]</f>
        <v>809.09940959999994</v>
      </c>
      <c r="P93" s="152">
        <f>Table1[[#This Row],[Estimated 3 Year Maintenance Agreement Price5]]</f>
        <v>4358.0267999999996</v>
      </c>
      <c r="Q93" s="18">
        <f t="shared" si="12"/>
        <v>5167.1262095999991</v>
      </c>
      <c r="R93" s="45">
        <v>1569</v>
      </c>
      <c r="S93" s="50">
        <v>0.54</v>
      </c>
      <c r="T93" s="56">
        <v>721.7399999999999</v>
      </c>
      <c r="U93" s="50">
        <v>0.39</v>
      </c>
      <c r="V93" s="50">
        <v>0.12</v>
      </c>
      <c r="W93" s="57" t="s">
        <v>455</v>
      </c>
      <c r="X93" s="44" t="s">
        <v>470</v>
      </c>
      <c r="Y93" s="45">
        <v>2339.2800000000002</v>
      </c>
      <c r="Z93" s="50">
        <v>0.62160302717578242</v>
      </c>
      <c r="AA93" s="56">
        <v>885.17647058823582</v>
      </c>
      <c r="AB93" s="153">
        <v>3.1140000000000001E-2</v>
      </c>
      <c r="AC93" s="56">
        <f>Table1[[#This Row],[New Device NC Discounted Purchase Price2]]*Table1[[#This Row],[36-Month Lease Rate Factor (excluding Software)]]*36</f>
        <v>809.09940959999994</v>
      </c>
      <c r="AD93" s="47">
        <v>2.5669999999999998E-2</v>
      </c>
      <c r="AE93" s="56">
        <f>Table1[[#This Row],[New Device NC Discounted Purchase Price]]*Table1[[#This Row],[48-Month Lease Rate Factor (excluding Software)]]*48</f>
        <v>889.29915839999978</v>
      </c>
      <c r="AF93" s="47">
        <v>2.1350000000000001E-2</v>
      </c>
      <c r="AG93" s="56">
        <f>Table1[[#This Row],[New Device NC Discounted Purchase Price2]]*Table1[[#This Row],[60-Month Lease Rate Factor (excluding Software)]]*60</f>
        <v>924.5489399999999</v>
      </c>
      <c r="AH93" s="47">
        <v>3.7080000000000002E-2</v>
      </c>
      <c r="AI93" s="47">
        <v>2.9020000000000001E-2</v>
      </c>
      <c r="AJ93" s="47">
        <v>2.5600000000000001E-2</v>
      </c>
      <c r="AK93" s="37" t="s">
        <v>471</v>
      </c>
      <c r="AL93" s="45">
        <v>256.5</v>
      </c>
      <c r="AM93" s="50">
        <v>0.62160000000000004</v>
      </c>
      <c r="AN93" s="56">
        <v>97.059599999999989</v>
      </c>
      <c r="AO93" s="35">
        <v>0</v>
      </c>
      <c r="AP93" s="52">
        <v>1.6299999999999999E-2</v>
      </c>
      <c r="AQ93" s="52">
        <v>7.2499999999999995E-2</v>
      </c>
      <c r="AR93" s="130">
        <f t="shared" si="8"/>
        <v>4358.0267999999996</v>
      </c>
      <c r="AS93" s="45">
        <v>0</v>
      </c>
      <c r="AT93" s="36" t="s">
        <v>79</v>
      </c>
      <c r="AU93" s="36" t="s">
        <v>69</v>
      </c>
      <c r="AV93" s="36">
        <v>1500</v>
      </c>
      <c r="AW93" s="36">
        <v>32</v>
      </c>
      <c r="AX93" s="36">
        <v>7</v>
      </c>
      <c r="AY93" s="54" t="s">
        <v>75</v>
      </c>
      <c r="AZ93" s="36">
        <v>600</v>
      </c>
      <c r="BA93" s="36">
        <v>250</v>
      </c>
      <c r="BB93" s="36" t="s">
        <v>245</v>
      </c>
      <c r="BC93" s="10" t="s">
        <v>463</v>
      </c>
      <c r="BD93" s="59" t="str">
        <f t="shared" si="9"/>
        <v>Laser / LED Printer - 21 to 34 CPM (Color)P6130cdn</v>
      </c>
      <c r="BE93" s="36"/>
      <c r="BF93" s="36"/>
    </row>
    <row r="94" spans="1:58" s="7" customFormat="1" ht="15" customHeight="1">
      <c r="A94" s="51" t="s">
        <v>65</v>
      </c>
      <c r="B94" s="35">
        <v>7</v>
      </c>
      <c r="C94" s="42" t="s">
        <v>91</v>
      </c>
      <c r="D94" s="35" t="s">
        <v>67</v>
      </c>
      <c r="E94" s="151">
        <v>5000</v>
      </c>
      <c r="F94" s="36" t="s">
        <v>68</v>
      </c>
      <c r="G94" s="36" t="s">
        <v>69</v>
      </c>
      <c r="H94" s="37" t="s">
        <v>452</v>
      </c>
      <c r="I94" s="37" t="s">
        <v>472</v>
      </c>
      <c r="J94" s="37" t="s">
        <v>473</v>
      </c>
      <c r="K94" s="131">
        <v>749.33999999999992</v>
      </c>
      <c r="L94" s="131">
        <v>423.52941176470597</v>
      </c>
      <c r="M94" s="56">
        <v>620.928</v>
      </c>
      <c r="N94" s="18">
        <f>SUM(Table1[[#This Row],[New Device NC Discounted Purchase Price]:[Estimated Consumables Purchases During 3 Year Lifecycle]])</f>
        <v>1793.7974117647059</v>
      </c>
      <c r="O94" s="152">
        <f>Table1[[#This Row],[36-Month Total Lease Payments4]]</f>
        <v>840.04011359999993</v>
      </c>
      <c r="P94" s="152">
        <f>Table1[[#This Row],[Estimated 3 Year Maintenance Agreement Price5]]</f>
        <v>1177.4102399999999</v>
      </c>
      <c r="Q94" s="18">
        <f t="shared" si="12"/>
        <v>2017.4503535999997</v>
      </c>
      <c r="R94" s="45">
        <v>2209</v>
      </c>
      <c r="S94" s="50">
        <f>(Table1[[#This Row],[Device MSRP]]-Table1[[#This Row],[New Device NC Discounted Purchase Price]])/Table1[[#This Row],[Device MSRP]]</f>
        <v>0.66077863286555005</v>
      </c>
      <c r="T94" s="56">
        <v>749.33999999999992</v>
      </c>
      <c r="U94" s="50">
        <v>0.39</v>
      </c>
      <c r="V94" s="50">
        <v>0.12</v>
      </c>
      <c r="W94" s="57" t="s">
        <v>455</v>
      </c>
      <c r="X94" s="44" t="s">
        <v>474</v>
      </c>
      <c r="Y94" s="45">
        <v>1062</v>
      </c>
      <c r="Z94" s="50">
        <v>0.60119641076769681</v>
      </c>
      <c r="AA94" s="56">
        <v>423.52941176470597</v>
      </c>
      <c r="AB94" s="153">
        <v>3.1140000000000001E-2</v>
      </c>
      <c r="AC94" s="56">
        <f>Table1[[#This Row],[New Device NC Discounted Purchase Price2]]*Table1[[#This Row],[36-Month Lease Rate Factor (excluding Software)]]*36</f>
        <v>840.04011359999993</v>
      </c>
      <c r="AD94" s="47">
        <v>2.5669999999999998E-2</v>
      </c>
      <c r="AE94" s="56">
        <f>Table1[[#This Row],[New Device NC Discounted Purchase Price]]*Table1[[#This Row],[48-Month Lease Rate Factor (excluding Software)]]*48</f>
        <v>923.30677439999977</v>
      </c>
      <c r="AF94" s="47">
        <v>2.1350000000000001E-2</v>
      </c>
      <c r="AG94" s="56">
        <f>Table1[[#This Row],[New Device NC Discounted Purchase Price2]]*Table1[[#This Row],[60-Month Lease Rate Factor (excluding Software)]]*60</f>
        <v>959.90453999999988</v>
      </c>
      <c r="AH94" s="47">
        <v>3.7080000000000002E-2</v>
      </c>
      <c r="AI94" s="47">
        <v>2.9020000000000001E-2</v>
      </c>
      <c r="AJ94" s="47">
        <v>2.5600000000000001E-2</v>
      </c>
      <c r="AK94" s="37" t="s">
        <v>475</v>
      </c>
      <c r="AL94" s="45">
        <v>141.6</v>
      </c>
      <c r="AM94" s="50">
        <v>0.60119999999999996</v>
      </c>
      <c r="AN94" s="56">
        <v>56.470080000000003</v>
      </c>
      <c r="AO94" s="35">
        <v>0</v>
      </c>
      <c r="AP94" s="52">
        <v>5.5999999999999999E-3</v>
      </c>
      <c r="AQ94" s="154"/>
      <c r="AR94" s="130">
        <f t="shared" si="8"/>
        <v>1177.4102399999999</v>
      </c>
      <c r="AS94" s="45">
        <v>0</v>
      </c>
      <c r="AT94" s="36" t="s">
        <v>68</v>
      </c>
      <c r="AU94" s="36" t="s">
        <v>69</v>
      </c>
      <c r="AV94" s="36">
        <v>12000</v>
      </c>
      <c r="AW94" s="36">
        <v>57</v>
      </c>
      <c r="AX94" s="36">
        <v>7</v>
      </c>
      <c r="AY94" s="54" t="s">
        <v>75</v>
      </c>
      <c r="AZ94" s="36">
        <v>600</v>
      </c>
      <c r="BA94" s="36">
        <v>500</v>
      </c>
      <c r="BB94" s="36" t="s">
        <v>245</v>
      </c>
      <c r="BC94" s="26" t="s">
        <v>463</v>
      </c>
      <c r="BD94" s="59" t="str">
        <f t="shared" si="9"/>
        <v>Laser / LED Printer - 45 or more CPM (Mono)ECOSYS PA5500x</v>
      </c>
      <c r="BE94" s="36"/>
      <c r="BF94" s="36"/>
    </row>
    <row r="95" spans="1:58" s="7" customFormat="1" ht="12.75" customHeight="1">
      <c r="A95" s="51" t="s">
        <v>65</v>
      </c>
      <c r="B95" s="35">
        <v>8</v>
      </c>
      <c r="C95" s="42" t="s">
        <v>98</v>
      </c>
      <c r="D95" s="35" t="s">
        <v>67</v>
      </c>
      <c r="E95" s="151">
        <v>5000</v>
      </c>
      <c r="F95" s="36" t="s">
        <v>79</v>
      </c>
      <c r="G95" s="36" t="s">
        <v>69</v>
      </c>
      <c r="H95" s="37" t="s">
        <v>452</v>
      </c>
      <c r="I95" s="37" t="s">
        <v>476</v>
      </c>
      <c r="J95" s="37" t="s">
        <v>477</v>
      </c>
      <c r="K95" s="131">
        <v>880.44</v>
      </c>
      <c r="L95" s="131">
        <v>940.23529411764707</v>
      </c>
      <c r="M95" s="56">
        <v>4980.7299999999996</v>
      </c>
      <c r="N95" s="18">
        <f>SUM(Table1[[#This Row],[New Device NC Discounted Purchase Price]:[Estimated Consumables Purchases During 3 Year Lifecycle]])</f>
        <v>6801.4052941176469</v>
      </c>
      <c r="O95" s="152">
        <f>Table1[[#This Row],[36-Month Total Lease Payments4]]</f>
        <v>987.00845760000016</v>
      </c>
      <c r="P95" s="152">
        <f>Table1[[#This Row],[Estimated 3 Year Maintenance Agreement Price5]]</f>
        <v>5754.3317999999999</v>
      </c>
      <c r="Q95" s="18">
        <f t="shared" si="12"/>
        <v>6741.3402575999999</v>
      </c>
      <c r="R95" s="45">
        <v>1914</v>
      </c>
      <c r="S95" s="50">
        <f>(Table1[[#This Row],[Device MSRP]]-Table1[[#This Row],[New Device NC Discounted Purchase Price]])/Table1[[#This Row],[Device MSRP]]</f>
        <v>0.53999999999999992</v>
      </c>
      <c r="T95" s="56">
        <v>880.44</v>
      </c>
      <c r="U95" s="50">
        <v>0.39</v>
      </c>
      <c r="V95" s="50">
        <v>0.12</v>
      </c>
      <c r="W95" s="57" t="s">
        <v>455</v>
      </c>
      <c r="X95" s="44" t="s">
        <v>478</v>
      </c>
      <c r="Y95" s="45">
        <v>2570.4</v>
      </c>
      <c r="Z95" s="50">
        <v>0.63420662382600101</v>
      </c>
      <c r="AA95" s="56">
        <v>940.23529411764707</v>
      </c>
      <c r="AB95" s="153">
        <v>3.1140000000000001E-2</v>
      </c>
      <c r="AC95" s="56">
        <f>Table1[[#This Row],[New Device NC Discounted Purchase Price2]]*Table1[[#This Row],[36-Month Lease Rate Factor (excluding Software)]]*36</f>
        <v>987.00845760000016</v>
      </c>
      <c r="AD95" s="47">
        <v>2.5669999999999998E-2</v>
      </c>
      <c r="AE95" s="56">
        <f>Table1[[#This Row],[New Device NC Discounted Purchase Price]]*Table1[[#This Row],[48-Month Lease Rate Factor (excluding Software)]]*48</f>
        <v>1084.8429504000001</v>
      </c>
      <c r="AF95" s="47">
        <v>2.1350000000000001E-2</v>
      </c>
      <c r="AG95" s="56">
        <f>Table1[[#This Row],[New Device NC Discounted Purchase Price2]]*Table1[[#This Row],[60-Month Lease Rate Factor (excluding Software)]]*60</f>
        <v>1127.8436400000001</v>
      </c>
      <c r="AH95" s="47">
        <v>3.7080000000000002E-2</v>
      </c>
      <c r="AI95" s="47">
        <v>2.9020000000000001E-2</v>
      </c>
      <c r="AJ95" s="47">
        <v>2.5600000000000001E-2</v>
      </c>
      <c r="AK95" s="37" t="s">
        <v>479</v>
      </c>
      <c r="AL95" s="45">
        <v>357.00000000000006</v>
      </c>
      <c r="AM95" s="50">
        <v>0.63419999999999999</v>
      </c>
      <c r="AN95" s="56">
        <v>130.59060000000002</v>
      </c>
      <c r="AO95" s="35">
        <v>0</v>
      </c>
      <c r="AP95" s="52">
        <v>1.14E-2</v>
      </c>
      <c r="AQ95" s="52">
        <v>5.9799999999999999E-2</v>
      </c>
      <c r="AR95" s="130">
        <f t="shared" si="8"/>
        <v>5754.3317999999999</v>
      </c>
      <c r="AS95" s="45">
        <v>0</v>
      </c>
      <c r="AT95" s="36" t="s">
        <v>79</v>
      </c>
      <c r="AU95" s="36" t="s">
        <v>69</v>
      </c>
      <c r="AV95" s="36">
        <v>3000</v>
      </c>
      <c r="AW95" s="36">
        <v>37</v>
      </c>
      <c r="AX95" s="36">
        <v>6.5</v>
      </c>
      <c r="AY95" s="54" t="s">
        <v>75</v>
      </c>
      <c r="AZ95" s="36">
        <v>600</v>
      </c>
      <c r="BA95" s="36">
        <v>500</v>
      </c>
      <c r="BB95" s="36" t="s">
        <v>245</v>
      </c>
      <c r="BC95" s="10" t="s">
        <v>480</v>
      </c>
      <c r="BD95" s="59" t="str">
        <f t="shared" si="9"/>
        <v>Laser / LED Printer - 35 or more CPM (Color)ECOSYS PA3500cx</v>
      </c>
      <c r="BE95" s="36"/>
      <c r="BF95" s="36"/>
    </row>
    <row r="96" spans="1:58" s="7" customFormat="1" ht="12.75" customHeight="1">
      <c r="A96" s="51" t="s">
        <v>65</v>
      </c>
      <c r="B96" s="35">
        <v>9</v>
      </c>
      <c r="C96" s="42" t="s">
        <v>103</v>
      </c>
      <c r="D96" s="35" t="s">
        <v>67</v>
      </c>
      <c r="E96" s="151">
        <v>4000</v>
      </c>
      <c r="F96" s="36" t="s">
        <v>68</v>
      </c>
      <c r="G96" s="36" t="s">
        <v>104</v>
      </c>
      <c r="H96" s="37" t="s">
        <v>452</v>
      </c>
      <c r="I96" s="37" t="s">
        <v>481</v>
      </c>
      <c r="J96" s="37" t="s">
        <v>482</v>
      </c>
      <c r="K96" s="131">
        <v>2046.9999999999998</v>
      </c>
      <c r="L96" s="131">
        <v>2541.176470588236</v>
      </c>
      <c r="M96" s="56">
        <v>340.56</v>
      </c>
      <c r="N96" s="18">
        <f>SUM(Table1[[#This Row],[New Device NC Discounted Purchase Price]:[Estimated Consumables Purchases During 3 Year Lifecycle]])</f>
        <v>4928.7364705882364</v>
      </c>
      <c r="O96" s="152">
        <f>Table1[[#This Row],[36-Month Total Lease Payments4]]</f>
        <v>2294.7688799999996</v>
      </c>
      <c r="P96" s="152">
        <f>Table1[[#This Row],[Estimated 3 Year Maintenance Agreement Price5]]</f>
        <v>793.68336000000011</v>
      </c>
      <c r="Q96" s="18">
        <f t="shared" si="12"/>
        <v>3088.4522399999996</v>
      </c>
      <c r="R96" s="45">
        <v>4450</v>
      </c>
      <c r="S96" s="50">
        <v>0.54</v>
      </c>
      <c r="T96" s="56">
        <v>2046.9999999999998</v>
      </c>
      <c r="U96" s="50">
        <v>0.39</v>
      </c>
      <c r="V96" s="50">
        <v>0.12</v>
      </c>
      <c r="W96" s="57" t="s">
        <v>455</v>
      </c>
      <c r="X96" s="44" t="s">
        <v>483</v>
      </c>
      <c r="Y96" s="45">
        <v>7740</v>
      </c>
      <c r="Z96" s="50">
        <v>0.67168262653898758</v>
      </c>
      <c r="AA96" s="56">
        <v>2541.176470588236</v>
      </c>
      <c r="AB96" s="153">
        <v>3.1140000000000001E-2</v>
      </c>
      <c r="AC96" s="56">
        <f>Table1[[#This Row],[New Device NC Discounted Purchase Price2]]*Table1[[#This Row],[36-Month Lease Rate Factor (excluding Software)]]*36</f>
        <v>2294.7688799999996</v>
      </c>
      <c r="AD96" s="47">
        <v>2.5669999999999998E-2</v>
      </c>
      <c r="AE96" s="56">
        <f>Table1[[#This Row],[New Device NC Discounted Purchase Price]]*Table1[[#This Row],[48-Month Lease Rate Factor (excluding Software)]]*48</f>
        <v>2522.2315199999994</v>
      </c>
      <c r="AF96" s="47">
        <v>2.1350000000000001E-2</v>
      </c>
      <c r="AG96" s="56">
        <f>Table1[[#This Row],[New Device NC Discounted Purchase Price2]]*Table1[[#This Row],[60-Month Lease Rate Factor (excluding Software)]]*60</f>
        <v>2622.2069999999999</v>
      </c>
      <c r="AH96" s="47">
        <v>3.7080000000000002E-2</v>
      </c>
      <c r="AI96" s="47">
        <v>2.9020000000000001E-2</v>
      </c>
      <c r="AJ96" s="47">
        <v>2.5600000000000001E-2</v>
      </c>
      <c r="AK96" s="37" t="s">
        <v>484</v>
      </c>
      <c r="AL96" s="45">
        <v>206.39999999999998</v>
      </c>
      <c r="AM96" s="50">
        <v>0.67169999999999996</v>
      </c>
      <c r="AN96" s="56">
        <v>67.761120000000005</v>
      </c>
      <c r="AO96" s="35">
        <v>0</v>
      </c>
      <c r="AP96" s="52">
        <v>4.1000000000000003E-3</v>
      </c>
      <c r="AQ96" s="154"/>
      <c r="AR96" s="130">
        <f t="shared" si="8"/>
        <v>793.68336000000011</v>
      </c>
      <c r="AS96" s="45">
        <v>516</v>
      </c>
      <c r="AT96" s="36" t="s">
        <v>68</v>
      </c>
      <c r="AU96" s="36" t="s">
        <v>104</v>
      </c>
      <c r="AV96" s="36">
        <v>30000</v>
      </c>
      <c r="AW96" s="36">
        <v>51</v>
      </c>
      <c r="AX96" s="36">
        <v>3.5</v>
      </c>
      <c r="AY96" s="54" t="s">
        <v>75</v>
      </c>
      <c r="AZ96" s="36">
        <v>1200</v>
      </c>
      <c r="BA96" s="36">
        <v>500</v>
      </c>
      <c r="BB96" s="36" t="s">
        <v>485</v>
      </c>
      <c r="BC96" s="10" t="s">
        <v>458</v>
      </c>
      <c r="BD96" s="59" t="str">
        <f t="shared" si="9"/>
        <v>Laser / LED Printer - 30 or more CPM (Mono)(Ledger)FS-9530dn</v>
      </c>
      <c r="BE96" s="36"/>
      <c r="BF96" s="36"/>
    </row>
    <row r="97" spans="1:58" s="7" customFormat="1" ht="12.75" customHeight="1">
      <c r="A97" s="51" t="s">
        <v>65</v>
      </c>
      <c r="B97" s="35">
        <v>10</v>
      </c>
      <c r="C97" s="42" t="s">
        <v>110</v>
      </c>
      <c r="D97" s="35" t="s">
        <v>67</v>
      </c>
      <c r="E97" s="151">
        <v>4000</v>
      </c>
      <c r="F97" s="36" t="s">
        <v>79</v>
      </c>
      <c r="G97" s="36" t="s">
        <v>104</v>
      </c>
      <c r="H97" s="37" t="s">
        <v>452</v>
      </c>
      <c r="I97" s="37" t="s">
        <v>486</v>
      </c>
      <c r="J97" s="37" t="s">
        <v>487</v>
      </c>
      <c r="K97" s="131">
        <v>2830.8399999999997</v>
      </c>
      <c r="L97" s="131">
        <v>952.94117647058829</v>
      </c>
      <c r="M97" s="56">
        <v>1835.6799999999998</v>
      </c>
      <c r="N97" s="18">
        <f>SUM(Table1[[#This Row],[New Device NC Discounted Purchase Price]:[Estimated Consumables Purchases During 3 Year Lifecycle]])</f>
        <v>5619.4611764705878</v>
      </c>
      <c r="O97" s="152">
        <f>Table1[[#This Row],[36-Month Total Lease Payments4]]</f>
        <v>3173.4848735999994</v>
      </c>
      <c r="P97" s="152">
        <f>Table1[[#This Row],[Estimated 3 Year Maintenance Agreement Price5]]</f>
        <v>3354.8611764705884</v>
      </c>
      <c r="Q97" s="18">
        <f t="shared" si="12"/>
        <v>6528.3460500705878</v>
      </c>
      <c r="R97" s="45">
        <v>6188</v>
      </c>
      <c r="S97" s="50">
        <v>0.54252747252747247</v>
      </c>
      <c r="T97" s="56">
        <v>2830.8399999999997</v>
      </c>
      <c r="U97" s="50">
        <v>0.39</v>
      </c>
      <c r="V97" s="50">
        <v>0.12</v>
      </c>
      <c r="W97" s="57" t="s">
        <v>455</v>
      </c>
      <c r="X97" s="44" t="s">
        <v>488</v>
      </c>
      <c r="Y97" s="45">
        <v>2655</v>
      </c>
      <c r="Z97" s="50">
        <v>0.6410767696909272</v>
      </c>
      <c r="AA97" s="56">
        <v>952.94117647058829</v>
      </c>
      <c r="AB97" s="153">
        <v>3.1140000000000001E-2</v>
      </c>
      <c r="AC97" s="56">
        <f>Table1[[#This Row],[New Device NC Discounted Purchase Price2]]*Table1[[#This Row],[36-Month Lease Rate Factor (excluding Software)]]*36</f>
        <v>3173.4848735999994</v>
      </c>
      <c r="AD97" s="47">
        <v>2.5669999999999998E-2</v>
      </c>
      <c r="AE97" s="56">
        <f>Table1[[#This Row],[New Device NC Discounted Purchase Price]]*Table1[[#This Row],[48-Month Lease Rate Factor (excluding Software)]]*48</f>
        <v>3488.0478143999994</v>
      </c>
      <c r="AF97" s="47">
        <v>2.1350000000000001E-2</v>
      </c>
      <c r="AG97" s="56">
        <f>Table1[[#This Row],[New Device NC Discounted Purchase Price2]]*Table1[[#This Row],[60-Month Lease Rate Factor (excluding Software)]]*60</f>
        <v>3626.3060399999995</v>
      </c>
      <c r="AH97" s="47">
        <v>3.7080000000000002E-2</v>
      </c>
      <c r="AI97" s="47">
        <v>2.9020000000000001E-2</v>
      </c>
      <c r="AJ97" s="47">
        <v>2.5600000000000001E-2</v>
      </c>
      <c r="AK97" s="37" t="s">
        <v>489</v>
      </c>
      <c r="AL97" s="45">
        <v>283.2</v>
      </c>
      <c r="AM97" s="50">
        <v>0.6410767696909272</v>
      </c>
      <c r="AN97" s="56">
        <v>101.64705882352942</v>
      </c>
      <c r="AO97" s="35">
        <v>0</v>
      </c>
      <c r="AP97" s="52">
        <v>5.5999999999999999E-3</v>
      </c>
      <c r="AQ97" s="52">
        <v>4.6600000000000003E-2</v>
      </c>
      <c r="AR97" s="130">
        <f t="shared" si="8"/>
        <v>3354.8611764705884</v>
      </c>
      <c r="AS97" s="45">
        <v>400</v>
      </c>
      <c r="AT97" s="36" t="s">
        <v>79</v>
      </c>
      <c r="AU97" s="36" t="s">
        <v>104</v>
      </c>
      <c r="AV97" s="36">
        <v>15000</v>
      </c>
      <c r="AW97" s="36">
        <v>60</v>
      </c>
      <c r="AX97" s="36">
        <v>3.8</v>
      </c>
      <c r="AY97" s="54" t="s">
        <v>75</v>
      </c>
      <c r="AZ97" s="36">
        <v>1150</v>
      </c>
      <c r="BA97" s="36">
        <v>500</v>
      </c>
      <c r="BB97" s="36" t="s">
        <v>144</v>
      </c>
      <c r="BC97" s="10" t="s">
        <v>490</v>
      </c>
      <c r="BD97" s="59" t="str">
        <f t="shared" si="9"/>
        <v>Laser / LED Printer - 20 or more CPM (Color)(Ledger)ECOSYS P8060cdn</v>
      </c>
      <c r="BE97" s="36"/>
      <c r="BF97" s="36"/>
    </row>
    <row r="98" spans="1:58" s="7" customFormat="1" ht="12.75" customHeight="1">
      <c r="A98" s="51" t="s">
        <v>116</v>
      </c>
      <c r="B98" s="35">
        <v>11</v>
      </c>
      <c r="C98" s="42" t="s">
        <v>117</v>
      </c>
      <c r="D98" s="35" t="s">
        <v>118</v>
      </c>
      <c r="E98" s="151">
        <v>2500</v>
      </c>
      <c r="F98" s="36" t="s">
        <v>68</v>
      </c>
      <c r="G98" s="36" t="s">
        <v>69</v>
      </c>
      <c r="H98" s="37" t="s">
        <v>452</v>
      </c>
      <c r="I98" s="300" t="s">
        <v>491</v>
      </c>
      <c r="J98" s="301" t="s">
        <v>492</v>
      </c>
      <c r="K98" s="131">
        <v>699.21</v>
      </c>
      <c r="L98" s="131">
        <v>516.70588235294133</v>
      </c>
      <c r="M98" s="56">
        <v>908.16000000000008</v>
      </c>
      <c r="N98" s="18">
        <f>SUM(Table1[[#This Row],[New Device NC Discounted Purchase Price]:[Estimated Consumables Purchases During 3 Year Lifecycle]])</f>
        <v>2124.0758823529413</v>
      </c>
      <c r="O98" s="152">
        <f>Table1[[#This Row],[36-Month Total Lease Payments4]]</f>
        <v>783.84237840000014</v>
      </c>
      <c r="P98" s="152">
        <f>Table1[[#This Row],[Estimated 3 Year Maintenance Agreement Price5]]</f>
        <v>1633.77792</v>
      </c>
      <c r="Q98" s="18">
        <f t="shared" si="12"/>
        <v>2417.6202984000001</v>
      </c>
      <c r="R98" s="303">
        <v>1857</v>
      </c>
      <c r="S98" s="50">
        <v>0.49</v>
      </c>
      <c r="T98" s="56">
        <v>699.21</v>
      </c>
      <c r="U98" s="50">
        <v>0.39</v>
      </c>
      <c r="V98" s="50">
        <v>0.12</v>
      </c>
      <c r="W98" s="57" t="s">
        <v>455</v>
      </c>
      <c r="X98" s="44" t="s">
        <v>493</v>
      </c>
      <c r="Y98" s="45">
        <v>1209.6000000000001</v>
      </c>
      <c r="Z98" s="50">
        <v>0.57282913165266103</v>
      </c>
      <c r="AA98" s="56">
        <v>516.70588235294133</v>
      </c>
      <c r="AB98" s="153">
        <v>3.1140000000000001E-2</v>
      </c>
      <c r="AC98" s="56">
        <f>Table1[[#This Row],[New Device NC Discounted Purchase Price2]]*Table1[[#This Row],[36-Month Lease Rate Factor (excluding Software)]]*36</f>
        <v>783.84237840000014</v>
      </c>
      <c r="AD98" s="47">
        <v>2.5669999999999998E-2</v>
      </c>
      <c r="AE98" s="56">
        <f>Table1[[#This Row],[New Device NC Discounted Purchase Price]]*Table1[[#This Row],[48-Month Lease Rate Factor (excluding Software)]]*48</f>
        <v>861.53859360000001</v>
      </c>
      <c r="AF98" s="47">
        <v>2.1350000000000001E-2</v>
      </c>
      <c r="AG98" s="56">
        <f>Table1[[#This Row],[New Device NC Discounted Purchase Price2]]*Table1[[#This Row],[60-Month Lease Rate Factor (excluding Software)]]*60</f>
        <v>895.68801000000008</v>
      </c>
      <c r="AH98" s="47">
        <v>3.7080000000000002E-2</v>
      </c>
      <c r="AI98" s="47">
        <v>2.9020000000000001E-2</v>
      </c>
      <c r="AJ98" s="47">
        <v>2.5600000000000001E-2</v>
      </c>
      <c r="AK98" s="37" t="s">
        <v>494</v>
      </c>
      <c r="AL98" s="45">
        <v>151.19999999999999</v>
      </c>
      <c r="AM98" s="50">
        <v>0.57279999999999998</v>
      </c>
      <c r="AN98" s="56">
        <v>64.592640000000003</v>
      </c>
      <c r="AO98" s="35">
        <v>0</v>
      </c>
      <c r="AP98" s="52">
        <v>1.6E-2</v>
      </c>
      <c r="AQ98" s="154"/>
      <c r="AR98" s="130">
        <f t="shared" si="8"/>
        <v>1633.77792</v>
      </c>
      <c r="AS98" s="45">
        <v>0</v>
      </c>
      <c r="AT98" s="36" t="s">
        <v>68</v>
      </c>
      <c r="AU98" s="36" t="s">
        <v>69</v>
      </c>
      <c r="AV98" s="36">
        <v>2000</v>
      </c>
      <c r="AW98" s="36">
        <v>42</v>
      </c>
      <c r="AX98" s="36">
        <v>6.4</v>
      </c>
      <c r="AY98" s="54" t="s">
        <v>75</v>
      </c>
      <c r="AZ98" s="36">
        <v>350</v>
      </c>
      <c r="BA98" s="36">
        <v>150</v>
      </c>
      <c r="BB98" s="36" t="s">
        <v>245</v>
      </c>
      <c r="BC98" s="10" t="s">
        <v>495</v>
      </c>
      <c r="BD98" s="59" t="str">
        <f t="shared" si="9"/>
        <v>Digital MFD - 19 to 30 CPM (Mono)ECOSYS MA4000wfx</v>
      </c>
      <c r="BE98" s="36"/>
      <c r="BF98" s="36"/>
    </row>
    <row r="99" spans="1:58" s="7" customFormat="1" ht="12.75" customHeight="1">
      <c r="A99" s="51" t="s">
        <v>116</v>
      </c>
      <c r="B99" s="35">
        <v>12</v>
      </c>
      <c r="C99" s="42" t="s">
        <v>120</v>
      </c>
      <c r="D99" s="35" t="s">
        <v>118</v>
      </c>
      <c r="E99" s="151">
        <v>2500</v>
      </c>
      <c r="F99" s="36" t="s">
        <v>79</v>
      </c>
      <c r="G99" s="36" t="s">
        <v>69</v>
      </c>
      <c r="H99" s="37" t="s">
        <v>452</v>
      </c>
      <c r="I99" s="298" t="s">
        <v>496</v>
      </c>
      <c r="J99" s="299" t="s">
        <v>497</v>
      </c>
      <c r="K99" s="131">
        <v>1839.54</v>
      </c>
      <c r="L99" s="131">
        <v>677.64705882352939</v>
      </c>
      <c r="M99" s="56">
        <v>2333.7600000000002</v>
      </c>
      <c r="N99" s="18">
        <f>SUM(Table1[[#This Row],[New Device NC Discounted Purchase Price]:[Estimated Consumables Purchases During 3 Year Lifecycle]])</f>
        <v>4850.947058823529</v>
      </c>
      <c r="O99" s="152">
        <f>Table1[[#This Row],[36-Month Total Lease Payments4]]</f>
        <v>2062.1979216</v>
      </c>
      <c r="P99" s="152">
        <f>Table1[[#This Row],[Estimated 3 Year Maintenance Agreement Price5]]</f>
        <v>3451.2426</v>
      </c>
      <c r="Q99" s="18">
        <f t="shared" si="12"/>
        <v>5513.4405215999996</v>
      </c>
      <c r="R99" s="302">
        <v>12073</v>
      </c>
      <c r="S99" s="50">
        <v>0.54</v>
      </c>
      <c r="T99" s="56">
        <v>1839.54</v>
      </c>
      <c r="U99" s="50">
        <v>0.39</v>
      </c>
      <c r="V99" s="50">
        <v>0.12</v>
      </c>
      <c r="W99" s="57" t="s">
        <v>455</v>
      </c>
      <c r="X99" s="44" t="s">
        <v>498</v>
      </c>
      <c r="Y99" s="45">
        <v>2203.1999999999998</v>
      </c>
      <c r="Z99" s="50">
        <v>0.69242599000384464</v>
      </c>
      <c r="AA99" s="56">
        <v>677.64705882352939</v>
      </c>
      <c r="AB99" s="153">
        <v>3.1140000000000001E-2</v>
      </c>
      <c r="AC99" s="56">
        <f>Table1[[#This Row],[New Device NC Discounted Purchase Price2]]*Table1[[#This Row],[36-Month Lease Rate Factor (excluding Software)]]*36</f>
        <v>2062.1979216</v>
      </c>
      <c r="AD99" s="47">
        <v>2.5669999999999998E-2</v>
      </c>
      <c r="AE99" s="56">
        <f>Table1[[#This Row],[New Device NC Discounted Purchase Price]]*Table1[[#This Row],[48-Month Lease Rate Factor (excluding Software)]]*48</f>
        <v>2266.6076063999999</v>
      </c>
      <c r="AF99" s="47">
        <v>2.1350000000000001E-2</v>
      </c>
      <c r="AG99" s="56">
        <f>Table1[[#This Row],[New Device NC Discounted Purchase Price2]]*Table1[[#This Row],[60-Month Lease Rate Factor (excluding Software)]]*60</f>
        <v>2356.4507400000002</v>
      </c>
      <c r="AH99" s="47">
        <v>3.7080000000000002E-2</v>
      </c>
      <c r="AI99" s="47">
        <v>2.9020000000000001E-2</v>
      </c>
      <c r="AJ99" s="47">
        <v>2.5600000000000001E-2</v>
      </c>
      <c r="AK99" s="37" t="s">
        <v>499</v>
      </c>
      <c r="AL99" s="45">
        <v>229.5</v>
      </c>
      <c r="AM99" s="50">
        <v>0.69240000000000002</v>
      </c>
      <c r="AN99" s="56">
        <v>70.594200000000001</v>
      </c>
      <c r="AO99" s="35">
        <v>0</v>
      </c>
      <c r="AP99" s="52">
        <v>1.46E-2</v>
      </c>
      <c r="AQ99" s="52">
        <v>7.0900000000000005E-2</v>
      </c>
      <c r="AR99" s="130">
        <f t="shared" si="8"/>
        <v>3451.2426</v>
      </c>
      <c r="AS99" s="45">
        <v>0</v>
      </c>
      <c r="AT99" s="36" t="s">
        <v>79</v>
      </c>
      <c r="AU99" s="36" t="s">
        <v>69</v>
      </c>
      <c r="AV99" s="36">
        <v>1500</v>
      </c>
      <c r="AW99" s="36">
        <v>32</v>
      </c>
      <c r="AX99" s="36">
        <v>9.5</v>
      </c>
      <c r="AY99" s="54" t="s">
        <v>75</v>
      </c>
      <c r="AZ99" s="36">
        <v>350</v>
      </c>
      <c r="BA99" s="36">
        <v>250</v>
      </c>
      <c r="BB99" s="36" t="s">
        <v>76</v>
      </c>
      <c r="BC99" s="10" t="s">
        <v>500</v>
      </c>
      <c r="BD99" s="59" t="str">
        <f t="shared" si="9"/>
        <v>Digital MFD - 14 to 30 CPM (Color)TASKalfa MZ4001i</v>
      </c>
      <c r="BE99" s="36"/>
      <c r="BF99" s="36"/>
    </row>
    <row r="100" spans="1:58" s="7" customFormat="1" ht="12.75" customHeight="1">
      <c r="A100" s="51" t="s">
        <v>116</v>
      </c>
      <c r="B100" s="35">
        <v>13</v>
      </c>
      <c r="C100" s="42" t="s">
        <v>124</v>
      </c>
      <c r="D100" s="35" t="s">
        <v>118</v>
      </c>
      <c r="E100" s="151">
        <v>4000</v>
      </c>
      <c r="F100" s="36" t="s">
        <v>68</v>
      </c>
      <c r="G100" s="36" t="s">
        <v>104</v>
      </c>
      <c r="H100" s="37" t="s">
        <v>452</v>
      </c>
      <c r="I100" s="298" t="s">
        <v>501</v>
      </c>
      <c r="J100" s="299" t="s">
        <v>502</v>
      </c>
      <c r="K100" s="131">
        <v>2359.42</v>
      </c>
      <c r="L100" s="131">
        <v>830.11764705882331</v>
      </c>
      <c r="M100" s="56">
        <v>531.23839999999996</v>
      </c>
      <c r="N100" s="18">
        <f>SUM(Table1[[#This Row],[New Device NC Discounted Purchase Price]:[Estimated Consumables Purchases During 3 Year Lifecycle]])</f>
        <v>3720.7760470588237</v>
      </c>
      <c r="O100" s="152">
        <f>Table1[[#This Row],[36-Month Total Lease Payments4]]</f>
        <v>2645.0041968</v>
      </c>
      <c r="P100" s="152">
        <f>Table1[[#This Row],[Estimated 3 Year Maintenance Agreement Price5]]</f>
        <v>1498.4712</v>
      </c>
      <c r="Q100" s="18">
        <f t="shared" si="12"/>
        <v>4143.4753968000005</v>
      </c>
      <c r="R100" s="302">
        <v>13323</v>
      </c>
      <c r="S100" s="50">
        <v>0.63070590076694322</v>
      </c>
      <c r="T100" s="56">
        <v>2359.42</v>
      </c>
      <c r="U100" s="50">
        <v>0.39</v>
      </c>
      <c r="V100" s="50">
        <v>0.12</v>
      </c>
      <c r="W100" s="57" t="s">
        <v>455</v>
      </c>
      <c r="X100" s="44" t="s">
        <v>503</v>
      </c>
      <c r="Y100" s="45">
        <v>1530</v>
      </c>
      <c r="Z100" s="50">
        <v>0.45743944636678213</v>
      </c>
      <c r="AA100" s="56">
        <v>830.11764705882331</v>
      </c>
      <c r="AB100" s="153">
        <v>3.1140000000000001E-2</v>
      </c>
      <c r="AC100" s="56">
        <f>Table1[[#This Row],[New Device NC Discounted Purchase Price2]]*Table1[[#This Row],[36-Month Lease Rate Factor (excluding Software)]]*36</f>
        <v>2645.0041968</v>
      </c>
      <c r="AD100" s="47">
        <v>2.5669999999999998E-2</v>
      </c>
      <c r="AE100" s="56">
        <f>Table1[[#This Row],[New Device NC Discounted Purchase Price]]*Table1[[#This Row],[48-Month Lease Rate Factor (excluding Software)]]*48</f>
        <v>2907.1829471999999</v>
      </c>
      <c r="AF100" s="47">
        <v>2.1350000000000001E-2</v>
      </c>
      <c r="AG100" s="56">
        <f>Table1[[#This Row],[New Device NC Discounted Purchase Price2]]*Table1[[#This Row],[60-Month Lease Rate Factor (excluding Software)]]*60</f>
        <v>3022.4170200000003</v>
      </c>
      <c r="AH100" s="47">
        <v>3.7080000000000002E-2</v>
      </c>
      <c r="AI100" s="47">
        <v>2.9020000000000001E-2</v>
      </c>
      <c r="AJ100" s="47">
        <v>2.5600000000000001E-2</v>
      </c>
      <c r="AK100" s="37" t="s">
        <v>504</v>
      </c>
      <c r="AL100" s="45">
        <v>204</v>
      </c>
      <c r="AM100" s="50">
        <v>0.45739999999999997</v>
      </c>
      <c r="AN100" s="56">
        <v>110.6904</v>
      </c>
      <c r="AO100" s="35">
        <v>0</v>
      </c>
      <c r="AP100" s="52">
        <v>8.0999999999999996E-3</v>
      </c>
      <c r="AQ100" s="154"/>
      <c r="AR100" s="130">
        <f t="shared" si="8"/>
        <v>1498.4712</v>
      </c>
      <c r="AS100" s="45">
        <v>400</v>
      </c>
      <c r="AT100" s="36" t="s">
        <v>68</v>
      </c>
      <c r="AU100" s="36" t="s">
        <v>104</v>
      </c>
      <c r="AV100" s="36">
        <v>5000</v>
      </c>
      <c r="AW100" s="36">
        <v>32</v>
      </c>
      <c r="AX100" s="36">
        <v>3.6</v>
      </c>
      <c r="AY100" s="54" t="s">
        <v>75</v>
      </c>
      <c r="AZ100" s="36">
        <v>1100</v>
      </c>
      <c r="BA100" s="36">
        <v>250</v>
      </c>
      <c r="BB100" s="36" t="s">
        <v>96</v>
      </c>
      <c r="BC100" s="10" t="s">
        <v>505</v>
      </c>
      <c r="BD100" s="59" t="str">
        <f t="shared" si="9"/>
        <v>Digital MFD - 21 to 30 CPM (Mono)(Ledger)TASKalfa MZ5001i</v>
      </c>
      <c r="BE100" s="36"/>
      <c r="BF100" s="36"/>
    </row>
    <row r="101" spans="1:58" s="7" customFormat="1" ht="12.75" customHeight="1">
      <c r="A101" s="51" t="s">
        <v>116</v>
      </c>
      <c r="B101" s="35">
        <v>14</v>
      </c>
      <c r="C101" s="42" t="s">
        <v>128</v>
      </c>
      <c r="D101" s="35" t="s">
        <v>118</v>
      </c>
      <c r="E101" s="151">
        <v>4000</v>
      </c>
      <c r="F101" s="36" t="s">
        <v>79</v>
      </c>
      <c r="G101" s="36" t="s">
        <v>104</v>
      </c>
      <c r="H101" s="37" t="s">
        <v>452</v>
      </c>
      <c r="I101" s="300" t="s">
        <v>506</v>
      </c>
      <c r="J101" s="301" t="s">
        <v>507</v>
      </c>
      <c r="K101" s="131">
        <v>3081.8</v>
      </c>
      <c r="L101" s="131">
        <v>662.82352941176498</v>
      </c>
      <c r="M101" s="56">
        <v>1455.0651730121467</v>
      </c>
      <c r="N101" s="18">
        <f>SUM(Table1[[#This Row],[New Device NC Discounted Purchase Price]:[Estimated Consumables Purchases During 3 Year Lifecycle]])</f>
        <v>5199.6887024239113</v>
      </c>
      <c r="O101" s="152">
        <f>Table1[[#This Row],[36-Month Total Lease Payments4]]</f>
        <v>3454.8210720000002</v>
      </c>
      <c r="P101" s="152">
        <f>Table1[[#This Row],[Estimated 3 Year Maintenance Agreement Price5]]</f>
        <v>4098.7267199999997</v>
      </c>
      <c r="Q101" s="18">
        <f t="shared" si="12"/>
        <v>7553.5477919999994</v>
      </c>
      <c r="R101" s="302">
        <v>104030</v>
      </c>
      <c r="S101" s="50">
        <v>0.71541231877366329</v>
      </c>
      <c r="T101" s="56">
        <v>3081.8</v>
      </c>
      <c r="U101" s="50">
        <v>0.39</v>
      </c>
      <c r="V101" s="50">
        <v>0.12</v>
      </c>
      <c r="W101" s="57" t="s">
        <v>455</v>
      </c>
      <c r="X101" s="44" t="s">
        <v>508</v>
      </c>
      <c r="Y101" s="45">
        <v>1656</v>
      </c>
      <c r="Z101" s="50">
        <v>0.5997442455242965</v>
      </c>
      <c r="AA101" s="56">
        <v>662.82352941176498</v>
      </c>
      <c r="AB101" s="153">
        <v>3.1140000000000001E-2</v>
      </c>
      <c r="AC101" s="56">
        <f>Table1[[#This Row],[New Device NC Discounted Purchase Price2]]*Table1[[#This Row],[36-Month Lease Rate Factor (excluding Software)]]*36</f>
        <v>3454.8210720000002</v>
      </c>
      <c r="AD101" s="47">
        <v>2.5669999999999998E-2</v>
      </c>
      <c r="AE101" s="56">
        <f>Table1[[#This Row],[New Device NC Discounted Purchase Price]]*Table1[[#This Row],[48-Month Lease Rate Factor (excluding Software)]]*48</f>
        <v>3797.2706880000005</v>
      </c>
      <c r="AF101" s="47">
        <v>2.1350000000000001E-2</v>
      </c>
      <c r="AG101" s="56">
        <f>Table1[[#This Row],[New Device NC Discounted Purchase Price2]]*Table1[[#This Row],[60-Month Lease Rate Factor (excluding Software)]]*60</f>
        <v>3947.7858000000001</v>
      </c>
      <c r="AH101" s="47">
        <v>3.7080000000000002E-2</v>
      </c>
      <c r="AI101" s="47">
        <v>2.9020000000000001E-2</v>
      </c>
      <c r="AJ101" s="47">
        <v>2.5600000000000001E-2</v>
      </c>
      <c r="AK101" s="37" t="s">
        <v>509</v>
      </c>
      <c r="AL101" s="45">
        <v>220.79999999999998</v>
      </c>
      <c r="AM101" s="50">
        <v>0.59970000000000001</v>
      </c>
      <c r="AN101" s="56">
        <v>88.386239999999987</v>
      </c>
      <c r="AO101" s="35">
        <v>0</v>
      </c>
      <c r="AP101" s="52">
        <v>8.8000000000000005E-3</v>
      </c>
      <c r="AQ101" s="52">
        <v>5.57E-2</v>
      </c>
      <c r="AR101" s="130">
        <f t="shared" ref="AR101:AR132" si="13">IFERROR(IF(F101="Mono",((AN101*3)+((E101*36)*AP101)),((AN101*3)+((E101*36)*AP101*0.62)+((E101*36)*AQ101*0.38))),"")</f>
        <v>4098.7267199999997</v>
      </c>
      <c r="AS101" s="45">
        <v>400</v>
      </c>
      <c r="AT101" s="36" t="s">
        <v>79</v>
      </c>
      <c r="AU101" s="36" t="s">
        <v>104</v>
      </c>
      <c r="AV101" s="36">
        <v>5000</v>
      </c>
      <c r="AW101" s="36">
        <v>25</v>
      </c>
      <c r="AX101" s="36">
        <v>6.4</v>
      </c>
      <c r="AY101" s="54" t="s">
        <v>75</v>
      </c>
      <c r="AZ101" s="36">
        <v>1150</v>
      </c>
      <c r="BA101" s="36">
        <v>500</v>
      </c>
      <c r="BB101" s="36" t="s">
        <v>144</v>
      </c>
      <c r="BC101" s="10" t="s">
        <v>510</v>
      </c>
      <c r="BD101" s="59" t="str">
        <f t="shared" ref="BD101:BD132" si="14">CONCATENATE(C101,I101)</f>
        <v>Digital MFD - 21 to 30 CPM (Color)(Ledger)TASKalfa MZ2501ci</v>
      </c>
      <c r="BE101" s="36"/>
      <c r="BF101" s="36"/>
    </row>
    <row r="102" spans="1:58" s="7" customFormat="1" ht="12.75" customHeight="1">
      <c r="A102" s="51" t="s">
        <v>116</v>
      </c>
      <c r="B102" s="35">
        <v>15</v>
      </c>
      <c r="C102" s="42" t="s">
        <v>131</v>
      </c>
      <c r="D102" s="35" t="s">
        <v>118</v>
      </c>
      <c r="E102" s="151">
        <v>12000</v>
      </c>
      <c r="F102" s="36" t="s">
        <v>68</v>
      </c>
      <c r="G102" s="36" t="s">
        <v>69</v>
      </c>
      <c r="H102" s="37" t="s">
        <v>452</v>
      </c>
      <c r="I102" s="37" t="s">
        <v>511</v>
      </c>
      <c r="J102" s="107" t="s">
        <v>512</v>
      </c>
      <c r="K102" s="131">
        <v>699.21</v>
      </c>
      <c r="L102" s="131">
        <v>516.70588235294133</v>
      </c>
      <c r="M102" s="56">
        <v>4465.1200000000008</v>
      </c>
      <c r="N102" s="18">
        <f>SUM(Table1[[#This Row],[New Device NC Discounted Purchase Price]:[Estimated Consumables Purchases During 3 Year Lifecycle]])</f>
        <v>5681.0358823529423</v>
      </c>
      <c r="O102" s="152">
        <f>Table1[[#This Row],[36-Month Total Lease Payments4]]</f>
        <v>783.84237840000014</v>
      </c>
      <c r="P102" s="152">
        <f>Table1[[#This Row],[Estimated 3 Year Maintenance Agreement Price5]]</f>
        <v>7105.7779200000004</v>
      </c>
      <c r="Q102" s="18">
        <f t="shared" si="12"/>
        <v>7889.620298400001</v>
      </c>
      <c r="R102" s="45">
        <v>1371</v>
      </c>
      <c r="S102" s="50">
        <v>0.49</v>
      </c>
      <c r="T102" s="56">
        <v>699.21</v>
      </c>
      <c r="U102" s="50">
        <v>0.39</v>
      </c>
      <c r="V102" s="50">
        <v>0.12</v>
      </c>
      <c r="W102" s="57" t="s">
        <v>455</v>
      </c>
      <c r="X102" s="44" t="s">
        <v>493</v>
      </c>
      <c r="Y102" s="45">
        <v>1209.6000000000001</v>
      </c>
      <c r="Z102" s="50">
        <v>0.57282913165266103</v>
      </c>
      <c r="AA102" s="56">
        <v>516.70588235294133</v>
      </c>
      <c r="AB102" s="153">
        <v>3.1140000000000001E-2</v>
      </c>
      <c r="AC102" s="56">
        <f>Table1[[#This Row],[New Device NC Discounted Purchase Price2]]*Table1[[#This Row],[36-Month Lease Rate Factor (excluding Software)]]*36</f>
        <v>783.84237840000014</v>
      </c>
      <c r="AD102" s="47">
        <v>2.5669999999999998E-2</v>
      </c>
      <c r="AE102" s="56">
        <f>Table1[[#This Row],[New Device NC Discounted Purchase Price]]*Table1[[#This Row],[48-Month Lease Rate Factor (excluding Software)]]*48</f>
        <v>861.53859360000001</v>
      </c>
      <c r="AF102" s="47">
        <v>2.1350000000000001E-2</v>
      </c>
      <c r="AG102" s="56">
        <f>Table1[[#This Row],[New Device NC Discounted Purchase Price2]]*Table1[[#This Row],[60-Month Lease Rate Factor (excluding Software)]]*60</f>
        <v>895.68801000000008</v>
      </c>
      <c r="AH102" s="47">
        <v>3.7080000000000002E-2</v>
      </c>
      <c r="AI102" s="47">
        <v>2.9020000000000001E-2</v>
      </c>
      <c r="AJ102" s="47">
        <v>2.5600000000000001E-2</v>
      </c>
      <c r="AK102" s="37" t="s">
        <v>494</v>
      </c>
      <c r="AL102" s="45">
        <v>151.19999999999999</v>
      </c>
      <c r="AM102" s="50">
        <v>0.57279999999999998</v>
      </c>
      <c r="AN102" s="56">
        <v>64.592640000000003</v>
      </c>
      <c r="AO102" s="35">
        <v>0</v>
      </c>
      <c r="AP102" s="52">
        <v>1.6E-2</v>
      </c>
      <c r="AQ102" s="154"/>
      <c r="AR102" s="130">
        <f t="shared" si="13"/>
        <v>7105.7779200000004</v>
      </c>
      <c r="AS102" s="45">
        <v>0</v>
      </c>
      <c r="AT102" s="36" t="s">
        <v>68</v>
      </c>
      <c r="AU102" s="36" t="s">
        <v>69</v>
      </c>
      <c r="AV102" s="36">
        <v>2000</v>
      </c>
      <c r="AW102" s="36">
        <v>42</v>
      </c>
      <c r="AX102" s="36">
        <v>6.4</v>
      </c>
      <c r="AY102" s="54" t="s">
        <v>75</v>
      </c>
      <c r="AZ102" s="36">
        <v>350</v>
      </c>
      <c r="BA102" s="36">
        <v>150</v>
      </c>
      <c r="BB102" s="36" t="s">
        <v>245</v>
      </c>
      <c r="BC102" s="10" t="s">
        <v>495</v>
      </c>
      <c r="BD102" s="59" t="str">
        <f t="shared" si="14"/>
        <v>Digital MFD - 31 to 40 CPM (Mono)ECOSYS M2540dw</v>
      </c>
      <c r="BE102" s="36"/>
      <c r="BF102" s="36"/>
    </row>
    <row r="103" spans="1:58" s="7" customFormat="1" ht="12.75" customHeight="1">
      <c r="A103" s="51" t="s">
        <v>116</v>
      </c>
      <c r="B103" s="35">
        <v>16</v>
      </c>
      <c r="C103" s="42" t="s">
        <v>134</v>
      </c>
      <c r="D103" s="35" t="s">
        <v>118</v>
      </c>
      <c r="E103" s="151">
        <v>12000</v>
      </c>
      <c r="F103" s="36" t="s">
        <v>79</v>
      </c>
      <c r="G103" s="36" t="s">
        <v>69</v>
      </c>
      <c r="H103" s="37" t="s">
        <v>452</v>
      </c>
      <c r="I103" s="37" t="s">
        <v>513</v>
      </c>
      <c r="J103" s="37" t="s">
        <v>514</v>
      </c>
      <c r="K103" s="131">
        <v>1839.54</v>
      </c>
      <c r="L103" s="131">
        <v>783.52941176470551</v>
      </c>
      <c r="M103" s="56">
        <v>9677.25</v>
      </c>
      <c r="N103" s="18">
        <f>SUM(Table1[[#This Row],[New Device NC Discounted Purchase Price]:[Estimated Consumables Purchases During 3 Year Lifecycle]])</f>
        <v>12300.319411764705</v>
      </c>
      <c r="O103" s="152">
        <f>Table1[[#This Row],[36-Month Total Lease Payments4]]</f>
        <v>2062.1979216</v>
      </c>
      <c r="P103" s="152">
        <f>Table1[[#This Row],[Estimated 3 Year Maintenance Agreement Price5]]</f>
        <v>15743.615759999999</v>
      </c>
      <c r="Q103" s="18">
        <f t="shared" si="12"/>
        <v>17805.813681599997</v>
      </c>
      <c r="R103" s="45">
        <v>4011</v>
      </c>
      <c r="S103" s="50">
        <f>(Table1[[#This Row],[Device MSRP]]-Table1[[#This Row],[New Device NC Discounted Purchase Price]])/Table1[[#This Row],[Device MSRP]]</f>
        <v>0.54137621540762904</v>
      </c>
      <c r="T103" s="56">
        <v>1839.54</v>
      </c>
      <c r="U103" s="50">
        <v>0.39</v>
      </c>
      <c r="V103" s="50">
        <v>0.12</v>
      </c>
      <c r="W103" s="57" t="s">
        <v>455</v>
      </c>
      <c r="X103" s="44" t="s">
        <v>515</v>
      </c>
      <c r="Y103" s="45">
        <v>2718</v>
      </c>
      <c r="Z103" s="50">
        <v>0.71172574990261017</v>
      </c>
      <c r="AA103" s="56">
        <v>783.52941176470551</v>
      </c>
      <c r="AB103" s="153">
        <v>3.1140000000000001E-2</v>
      </c>
      <c r="AC103" s="56">
        <f>Table1[[#This Row],[New Device NC Discounted Purchase Price2]]*Table1[[#This Row],[36-Month Lease Rate Factor (excluding Software)]]*36</f>
        <v>2062.1979216</v>
      </c>
      <c r="AD103" s="47">
        <v>2.5669999999999998E-2</v>
      </c>
      <c r="AE103" s="56">
        <f>Table1[[#This Row],[New Device NC Discounted Purchase Price]]*Table1[[#This Row],[48-Month Lease Rate Factor (excluding Software)]]*48</f>
        <v>2266.6076063999999</v>
      </c>
      <c r="AF103" s="47">
        <v>2.1350000000000001E-2</v>
      </c>
      <c r="AG103" s="56">
        <f>Table1[[#This Row],[New Device NC Discounted Purchase Price2]]*Table1[[#This Row],[60-Month Lease Rate Factor (excluding Software)]]*60</f>
        <v>2356.4507400000002</v>
      </c>
      <c r="AH103" s="47">
        <v>3.7080000000000002E-2</v>
      </c>
      <c r="AI103" s="47">
        <v>2.9020000000000001E-2</v>
      </c>
      <c r="AJ103" s="47">
        <v>2.5600000000000001E-2</v>
      </c>
      <c r="AK103" s="37" t="s">
        <v>516</v>
      </c>
      <c r="AL103" s="45">
        <v>362.40000000000003</v>
      </c>
      <c r="AM103" s="50">
        <v>0.7117</v>
      </c>
      <c r="AN103" s="56">
        <v>104.47992000000001</v>
      </c>
      <c r="AO103" s="35">
        <v>0</v>
      </c>
      <c r="AP103" s="52">
        <v>1.44E-2</v>
      </c>
      <c r="AQ103" s="52">
        <v>7.0499999999999993E-2</v>
      </c>
      <c r="AR103" s="130">
        <f t="shared" si="13"/>
        <v>15743.615759999999</v>
      </c>
      <c r="AS103" s="45">
        <v>0</v>
      </c>
      <c r="AT103" s="36" t="s">
        <v>79</v>
      </c>
      <c r="AU103" s="36" t="s">
        <v>69</v>
      </c>
      <c r="AV103" s="36">
        <v>1500</v>
      </c>
      <c r="AW103" s="36">
        <v>37</v>
      </c>
      <c r="AX103" s="36">
        <v>9</v>
      </c>
      <c r="AY103" s="54" t="s">
        <v>75</v>
      </c>
      <c r="AZ103" s="36">
        <v>350</v>
      </c>
      <c r="BA103" s="36">
        <v>250</v>
      </c>
      <c r="BB103" s="36" t="s">
        <v>76</v>
      </c>
      <c r="BC103" s="10" t="s">
        <v>517</v>
      </c>
      <c r="BD103" s="59" t="str">
        <f t="shared" si="14"/>
        <v>Digital MFD - 31 to 40 CPM (Color)ECOSYS MA3500cifx</v>
      </c>
      <c r="BE103" s="36"/>
      <c r="BF103" s="36"/>
    </row>
    <row r="104" spans="1:58" s="7" customFormat="1" ht="12.75" customHeight="1">
      <c r="A104" s="51" t="s">
        <v>116</v>
      </c>
      <c r="B104" s="35">
        <v>17</v>
      </c>
      <c r="C104" s="42" t="s">
        <v>138</v>
      </c>
      <c r="D104" s="35" t="s">
        <v>118</v>
      </c>
      <c r="E104" s="151">
        <v>12000</v>
      </c>
      <c r="F104" s="36" t="s">
        <v>68</v>
      </c>
      <c r="G104" s="36" t="s">
        <v>104</v>
      </c>
      <c r="H104" s="37" t="s">
        <v>452</v>
      </c>
      <c r="I104" s="300" t="s">
        <v>496</v>
      </c>
      <c r="J104" s="301" t="s">
        <v>497</v>
      </c>
      <c r="K104" s="131">
        <v>3150.96</v>
      </c>
      <c r="L104" s="131">
        <v>963.6675191815857</v>
      </c>
      <c r="M104" s="56">
        <v>1207</v>
      </c>
      <c r="N104" s="18">
        <f>SUM(Table1[[#This Row],[New Device NC Discounted Purchase Price]:[Estimated Consumables Purchases During 3 Year Lifecycle]])</f>
        <v>5321.6275191815857</v>
      </c>
      <c r="O104" s="152">
        <f>Table1[[#This Row],[36-Month Total Lease Payments4]]</f>
        <v>3532.3521983999999</v>
      </c>
      <c r="P104" s="152">
        <f>Table1[[#This Row],[Estimated 3 Year Maintenance Agreement Price5]]</f>
        <v>3798.2520000000004</v>
      </c>
      <c r="Q104" s="18">
        <f t="shared" si="12"/>
        <v>7330.6041984000003</v>
      </c>
      <c r="R104" s="45">
        <v>12073</v>
      </c>
      <c r="S104" s="50">
        <v>0.70212138400453772</v>
      </c>
      <c r="T104" s="56">
        <v>3150.96</v>
      </c>
      <c r="U104" s="50">
        <v>0.39</v>
      </c>
      <c r="V104" s="50">
        <v>0.12</v>
      </c>
      <c r="W104" s="57" t="s">
        <v>455</v>
      </c>
      <c r="X104" s="44" t="s">
        <v>518</v>
      </c>
      <c r="Y104" s="45">
        <v>1494</v>
      </c>
      <c r="Z104" s="50">
        <v>0.35497488675931343</v>
      </c>
      <c r="AA104" s="56">
        <v>963.6675191815857</v>
      </c>
      <c r="AB104" s="153">
        <v>3.1140000000000001E-2</v>
      </c>
      <c r="AC104" s="56">
        <f>Table1[[#This Row],[New Device NC Discounted Purchase Price2]]*Table1[[#This Row],[36-Month Lease Rate Factor (excluding Software)]]*36</f>
        <v>3532.3521983999999</v>
      </c>
      <c r="AD104" s="47">
        <v>2.5669999999999998E-2</v>
      </c>
      <c r="AE104" s="56">
        <f>Table1[[#This Row],[New Device NC Discounted Purchase Price]]*Table1[[#This Row],[48-Month Lease Rate Factor (excluding Software)]]*48</f>
        <v>3882.4868735999999</v>
      </c>
      <c r="AF104" s="47">
        <v>2.1350000000000001E-2</v>
      </c>
      <c r="AG104" s="56">
        <f>Table1[[#This Row],[New Device NC Discounted Purchase Price2]]*Table1[[#This Row],[60-Month Lease Rate Factor (excluding Software)]]*60</f>
        <v>4036.3797600000003</v>
      </c>
      <c r="AH104" s="47">
        <v>3.7080000000000002E-2</v>
      </c>
      <c r="AI104" s="47">
        <v>2.9020000000000001E-2</v>
      </c>
      <c r="AJ104" s="47">
        <v>2.5600000000000001E-2</v>
      </c>
      <c r="AK104" s="37" t="s">
        <v>519</v>
      </c>
      <c r="AL104" s="45">
        <v>199.20000000000002</v>
      </c>
      <c r="AM104" s="50">
        <v>0.35499999999999998</v>
      </c>
      <c r="AN104" s="56">
        <v>128.48400000000001</v>
      </c>
      <c r="AO104" s="35">
        <v>0</v>
      </c>
      <c r="AP104" s="52">
        <v>7.9000000000000008E-3</v>
      </c>
      <c r="AQ104" s="154"/>
      <c r="AR104" s="130">
        <f t="shared" si="13"/>
        <v>3798.2520000000004</v>
      </c>
      <c r="AS104" s="45">
        <v>400</v>
      </c>
      <c r="AT104" s="36" t="s">
        <v>68</v>
      </c>
      <c r="AU104" s="36" t="s">
        <v>104</v>
      </c>
      <c r="AV104" s="36">
        <v>7000</v>
      </c>
      <c r="AW104" s="36">
        <v>40</v>
      </c>
      <c r="AX104" s="36">
        <v>4.5</v>
      </c>
      <c r="AY104" s="54" t="s">
        <v>75</v>
      </c>
      <c r="AZ104" s="36">
        <v>1150</v>
      </c>
      <c r="BA104" s="36">
        <v>500</v>
      </c>
      <c r="BB104" s="36" t="s">
        <v>144</v>
      </c>
      <c r="BC104" s="10" t="s">
        <v>510</v>
      </c>
      <c r="BD104" s="59" t="str">
        <f t="shared" si="14"/>
        <v>Digital MFD - 31 to 40 CPM (Mono)(Ledger)TASKalfa MZ4001i</v>
      </c>
      <c r="BE104" s="36"/>
      <c r="BF104" s="36"/>
    </row>
    <row r="105" spans="1:58" s="7" customFormat="1" ht="12.75" customHeight="1">
      <c r="A105" s="51" t="s">
        <v>116</v>
      </c>
      <c r="B105" s="35">
        <v>18</v>
      </c>
      <c r="C105" s="42" t="s">
        <v>140</v>
      </c>
      <c r="D105" s="35" t="s">
        <v>118</v>
      </c>
      <c r="E105" s="151">
        <v>12000</v>
      </c>
      <c r="F105" s="36" t="s">
        <v>79</v>
      </c>
      <c r="G105" s="36" t="s">
        <v>104</v>
      </c>
      <c r="H105" s="37" t="s">
        <v>452</v>
      </c>
      <c r="I105" s="300" t="s">
        <v>520</v>
      </c>
      <c r="J105" s="301" t="s">
        <v>521</v>
      </c>
      <c r="K105" s="131">
        <v>4409.96</v>
      </c>
      <c r="L105" s="131">
        <v>1175.5482352941176</v>
      </c>
      <c r="M105" s="56">
        <v>3841.0862304787174</v>
      </c>
      <c r="N105" s="18">
        <f>SUM(Table1[[#This Row],[New Device NC Discounted Purchase Price]:[Estimated Consumables Purchases During 3 Year Lifecycle]])</f>
        <v>9426.5944657728342</v>
      </c>
      <c r="O105" s="152">
        <f>Table1[[#This Row],[36-Month Total Lease Payments4]]</f>
        <v>4943.7415584</v>
      </c>
      <c r="P105" s="152">
        <f>Table1[[#This Row],[Estimated 3 Year Maintenance Agreement Price5]]</f>
        <v>11028.5136</v>
      </c>
      <c r="Q105" s="18">
        <f t="shared" si="12"/>
        <v>15972.255158399999</v>
      </c>
      <c r="R105" s="45">
        <v>13672</v>
      </c>
      <c r="S105" s="50">
        <v>0.64111653645833333</v>
      </c>
      <c r="T105" s="56">
        <v>4409.96</v>
      </c>
      <c r="U105" s="50">
        <v>0.39</v>
      </c>
      <c r="V105" s="50">
        <v>0.12</v>
      </c>
      <c r="W105" s="57" t="s">
        <v>455</v>
      </c>
      <c r="X105" s="44" t="s">
        <v>522</v>
      </c>
      <c r="Y105" s="45">
        <v>2457</v>
      </c>
      <c r="Z105" s="50">
        <v>0.52155138978668392</v>
      </c>
      <c r="AA105" s="56">
        <v>1175.5482352941176</v>
      </c>
      <c r="AB105" s="153">
        <v>3.1140000000000001E-2</v>
      </c>
      <c r="AC105" s="56">
        <f>Table1[[#This Row],[New Device NC Discounted Purchase Price2]]*Table1[[#This Row],[36-Month Lease Rate Factor (excluding Software)]]*36</f>
        <v>4943.7415584</v>
      </c>
      <c r="AD105" s="47">
        <v>2.5669999999999998E-2</v>
      </c>
      <c r="AE105" s="56">
        <f>Table1[[#This Row],[New Device NC Discounted Purchase Price]]*Table1[[#This Row],[48-Month Lease Rate Factor (excluding Software)]]*48</f>
        <v>5433.7763135999994</v>
      </c>
      <c r="AF105" s="47">
        <v>2.1350000000000001E-2</v>
      </c>
      <c r="AG105" s="56">
        <f>Table1[[#This Row],[New Device NC Discounted Purchase Price2]]*Table1[[#This Row],[60-Month Lease Rate Factor (excluding Software)]]*60</f>
        <v>5649.1587600000003</v>
      </c>
      <c r="AH105" s="47">
        <v>3.7080000000000002E-2</v>
      </c>
      <c r="AI105" s="47">
        <v>2.9020000000000001E-2</v>
      </c>
      <c r="AJ105" s="47">
        <v>2.5600000000000001E-2</v>
      </c>
      <c r="AK105" s="37" t="s">
        <v>523</v>
      </c>
      <c r="AL105" s="45">
        <v>273</v>
      </c>
      <c r="AM105" s="50">
        <v>0.52159999999999995</v>
      </c>
      <c r="AN105" s="56">
        <v>130.60320000000002</v>
      </c>
      <c r="AO105" s="35">
        <v>0</v>
      </c>
      <c r="AP105" s="52">
        <v>8.6999999999999994E-3</v>
      </c>
      <c r="AQ105" s="52">
        <v>5.0599999999999999E-2</v>
      </c>
      <c r="AR105" s="130">
        <f t="shared" si="13"/>
        <v>11028.5136</v>
      </c>
      <c r="AS105" s="45">
        <v>400</v>
      </c>
      <c r="AT105" s="36" t="s">
        <v>79</v>
      </c>
      <c r="AU105" s="36" t="s">
        <v>104</v>
      </c>
      <c r="AV105" s="36">
        <v>7000</v>
      </c>
      <c r="AW105" s="36">
        <v>35</v>
      </c>
      <c r="AX105" s="36">
        <v>4.5</v>
      </c>
      <c r="AY105" s="54" t="s">
        <v>75</v>
      </c>
      <c r="AZ105" s="36">
        <v>1150</v>
      </c>
      <c r="BA105" s="36">
        <v>500</v>
      </c>
      <c r="BB105" s="36" t="s">
        <v>144</v>
      </c>
      <c r="BC105" s="10" t="s">
        <v>510</v>
      </c>
      <c r="BD105" s="59" t="str">
        <f t="shared" si="14"/>
        <v>Digital MFD - 31 to 40 CPM (Color)(Ledger)TASKalfa MZ3501ci</v>
      </c>
      <c r="BE105" s="36"/>
      <c r="BF105" s="36"/>
    </row>
    <row r="106" spans="1:58" s="7" customFormat="1" ht="12.75" customHeight="1">
      <c r="A106" s="51" t="s">
        <v>146</v>
      </c>
      <c r="B106" s="35">
        <v>19</v>
      </c>
      <c r="C106" s="42" t="s">
        <v>147</v>
      </c>
      <c r="D106" s="35" t="s">
        <v>118</v>
      </c>
      <c r="E106" s="151">
        <v>16000</v>
      </c>
      <c r="F106" s="36" t="s">
        <v>68</v>
      </c>
      <c r="G106" s="36" t="s">
        <v>69</v>
      </c>
      <c r="H106" s="37" t="s">
        <v>452</v>
      </c>
      <c r="I106" s="74" t="s">
        <v>524</v>
      </c>
      <c r="J106" s="107" t="s">
        <v>525</v>
      </c>
      <c r="K106" s="131">
        <v>1728.39</v>
      </c>
      <c r="L106" s="131">
        <v>787.76470588235327</v>
      </c>
      <c r="M106" s="56">
        <v>2095.6320000000001</v>
      </c>
      <c r="N106" s="18">
        <f>SUM(Table1[[#This Row],[New Device NC Discounted Purchase Price]:[Estimated Consumables Purchases During 3 Year Lifecycle]])</f>
        <v>4611.786705882354</v>
      </c>
      <c r="O106" s="152">
        <f>Table1[[#This Row],[36-Month Total Lease Payments4]]</f>
        <v>1937.5943256</v>
      </c>
      <c r="P106" s="152">
        <f>Table1[[#This Row],[Estimated 3 Year Maintenance Agreement Price5]]</f>
        <v>4236.9696000000004</v>
      </c>
      <c r="Q106" s="18">
        <f t="shared" ref="Q106:Q136" si="15">SUM(O106:P106)</f>
        <v>6174.5639256000004</v>
      </c>
      <c r="R106" s="45">
        <v>4064</v>
      </c>
      <c r="S106" s="50">
        <f>(Table1[[#This Row],[Device MSRP]]-Table1[[#This Row],[New Device NC Discounted Purchase Price]])/Table1[[#This Row],[Device MSRP]]</f>
        <v>0.57470718503937002</v>
      </c>
      <c r="T106" s="56">
        <v>1728.39</v>
      </c>
      <c r="U106" s="50">
        <v>0.39</v>
      </c>
      <c r="V106" s="50">
        <v>0.12</v>
      </c>
      <c r="W106" s="57" t="s">
        <v>455</v>
      </c>
      <c r="X106" s="44" t="s">
        <v>526</v>
      </c>
      <c r="Y106" s="45">
        <v>1555.2000000000003</v>
      </c>
      <c r="Z106" s="50">
        <v>0.49346405228758161</v>
      </c>
      <c r="AA106" s="56">
        <v>787.76470588235327</v>
      </c>
      <c r="AB106" s="153">
        <v>3.1140000000000001E-2</v>
      </c>
      <c r="AC106" s="56">
        <f>Table1[[#This Row],[New Device NC Discounted Purchase Price2]]*Table1[[#This Row],[36-Month Lease Rate Factor (excluding Software)]]*36</f>
        <v>1937.5943256</v>
      </c>
      <c r="AD106" s="47">
        <v>2.5669999999999998E-2</v>
      </c>
      <c r="AE106" s="56">
        <f>Table1[[#This Row],[New Device NC Discounted Purchase Price]]*Table1[[#This Row],[48-Month Lease Rate Factor (excluding Software)]]*48</f>
        <v>2129.6530223999998</v>
      </c>
      <c r="AF106" s="47">
        <v>2.1350000000000001E-2</v>
      </c>
      <c r="AG106" s="56">
        <f>Table1[[#This Row],[New Device NC Discounted Purchase Price2]]*Table1[[#This Row],[60-Month Lease Rate Factor (excluding Software)]]*60</f>
        <v>2214.0675900000001</v>
      </c>
      <c r="AH106" s="47">
        <v>3.7080000000000002E-2</v>
      </c>
      <c r="AI106" s="47">
        <v>2.9020000000000001E-2</v>
      </c>
      <c r="AJ106" s="47">
        <v>2.5600000000000001E-2</v>
      </c>
      <c r="AK106" s="37" t="s">
        <v>527</v>
      </c>
      <c r="AL106" s="45">
        <v>172.8</v>
      </c>
      <c r="AM106" s="50">
        <v>0.49349999999999999</v>
      </c>
      <c r="AN106" s="56">
        <v>87.523200000000003</v>
      </c>
      <c r="AO106" s="35">
        <v>0</v>
      </c>
      <c r="AP106" s="52">
        <v>6.8999999999999999E-3</v>
      </c>
      <c r="AQ106" s="154"/>
      <c r="AR106" s="130">
        <f t="shared" si="13"/>
        <v>4236.9696000000004</v>
      </c>
      <c r="AS106" s="45">
        <v>0</v>
      </c>
      <c r="AT106" s="36" t="s">
        <v>68</v>
      </c>
      <c r="AU106" s="36" t="s">
        <v>69</v>
      </c>
      <c r="AV106" s="36">
        <v>6000</v>
      </c>
      <c r="AW106" s="36">
        <v>57</v>
      </c>
      <c r="AX106" s="36">
        <v>6</v>
      </c>
      <c r="AY106" s="54" t="s">
        <v>75</v>
      </c>
      <c r="AZ106" s="36">
        <v>600</v>
      </c>
      <c r="BA106" s="36">
        <v>500</v>
      </c>
      <c r="BB106" s="36" t="s">
        <v>76</v>
      </c>
      <c r="BC106" s="10" t="s">
        <v>528</v>
      </c>
      <c r="BD106" s="59" t="str">
        <f t="shared" si="14"/>
        <v>Digital MFD - 41 to 54 CPM (Mono)ECOSYS MA5500ifx</v>
      </c>
      <c r="BE106" s="36"/>
      <c r="BF106" s="36"/>
    </row>
    <row r="107" spans="1:58" s="7" customFormat="1" ht="12.75" customHeight="1">
      <c r="A107" s="51" t="s">
        <v>146</v>
      </c>
      <c r="B107" s="35">
        <v>20</v>
      </c>
      <c r="C107" s="42" t="s">
        <v>150</v>
      </c>
      <c r="D107" s="35" t="s">
        <v>118</v>
      </c>
      <c r="E107" s="151">
        <v>16000</v>
      </c>
      <c r="F107" s="36" t="s">
        <v>79</v>
      </c>
      <c r="G107" s="36" t="s">
        <v>69</v>
      </c>
      <c r="H107" s="37" t="s">
        <v>452</v>
      </c>
      <c r="I107" s="37" t="s">
        <v>529</v>
      </c>
      <c r="J107" s="37" t="s">
        <v>530</v>
      </c>
      <c r="K107" s="131">
        <v>3077.05</v>
      </c>
      <c r="L107" s="131">
        <v>640.70470588235275</v>
      </c>
      <c r="M107" s="56">
        <v>5661.3110399999996</v>
      </c>
      <c r="N107" s="18">
        <f>SUM(Table1[[#This Row],[New Device NC Discounted Purchase Price]:[Estimated Consumables Purchases During 3 Year Lifecycle]])</f>
        <v>9379.0657458823516</v>
      </c>
      <c r="O107" s="152">
        <f>Table1[[#This Row],[36-Month Total Lease Payments4]]</f>
        <v>3449.4961320000002</v>
      </c>
      <c r="P107" s="152">
        <f>Table1[[#This Row],[Estimated 3 Year Maintenance Agreement Price5]]</f>
        <v>12495.96306</v>
      </c>
      <c r="Q107" s="18">
        <f t="shared" si="15"/>
        <v>15945.459192</v>
      </c>
      <c r="R107" s="45">
        <v>8136</v>
      </c>
      <c r="S107" s="50">
        <v>0.62180000000000002</v>
      </c>
      <c r="T107" s="56">
        <v>3077.05</v>
      </c>
      <c r="U107" s="50">
        <v>0.39</v>
      </c>
      <c r="V107" s="50">
        <v>0.12</v>
      </c>
      <c r="W107" s="57" t="s">
        <v>455</v>
      </c>
      <c r="X107" s="44" t="s">
        <v>531</v>
      </c>
      <c r="Y107" s="45">
        <v>1386</v>
      </c>
      <c r="Z107" s="50">
        <v>0.53773109243697492</v>
      </c>
      <c r="AA107" s="56">
        <v>640.70470588235275</v>
      </c>
      <c r="AB107" s="153">
        <v>3.1140000000000001E-2</v>
      </c>
      <c r="AC107" s="56">
        <f>Table1[[#This Row],[New Device NC Discounted Purchase Price2]]*Table1[[#This Row],[36-Month Lease Rate Factor (excluding Software)]]*36</f>
        <v>3449.4961320000002</v>
      </c>
      <c r="AD107" s="47">
        <v>2.5669999999999998E-2</v>
      </c>
      <c r="AE107" s="56">
        <f>Table1[[#This Row],[New Device NC Discounted Purchase Price]]*Table1[[#This Row],[48-Month Lease Rate Factor (excluding Software)]]*48</f>
        <v>3791.4179280000003</v>
      </c>
      <c r="AF107" s="47">
        <v>2.1350000000000001E-2</v>
      </c>
      <c r="AG107" s="56">
        <f>Table1[[#This Row],[New Device NC Discounted Purchase Price2]]*Table1[[#This Row],[60-Month Lease Rate Factor (excluding Software)]]*60</f>
        <v>3941.7010500000006</v>
      </c>
      <c r="AH107" s="47">
        <v>3.7080000000000002E-2</v>
      </c>
      <c r="AI107" s="47">
        <v>2.9020000000000001E-2</v>
      </c>
      <c r="AJ107" s="47">
        <v>2.5600000000000001E-2</v>
      </c>
      <c r="AK107" s="37" t="s">
        <v>532</v>
      </c>
      <c r="AL107" s="45">
        <v>155.4</v>
      </c>
      <c r="AM107" s="50">
        <v>0.64370000000000005</v>
      </c>
      <c r="AN107" s="56">
        <v>55.369019999999992</v>
      </c>
      <c r="AO107" s="35">
        <v>0</v>
      </c>
      <c r="AP107" s="52">
        <v>6.7000000000000002E-3</v>
      </c>
      <c r="AQ107" s="52">
        <v>4.5400000000000003E-2</v>
      </c>
      <c r="AR107" s="130">
        <f t="shared" si="13"/>
        <v>12495.96306</v>
      </c>
      <c r="AS107" s="45">
        <v>0</v>
      </c>
      <c r="AT107" s="36" t="s">
        <v>79</v>
      </c>
      <c r="AU107" s="36" t="s">
        <v>69</v>
      </c>
      <c r="AV107" s="36">
        <v>5500</v>
      </c>
      <c r="AW107" s="36">
        <v>42</v>
      </c>
      <c r="AX107" s="36">
        <v>5.8</v>
      </c>
      <c r="AY107" s="54" t="s">
        <v>75</v>
      </c>
      <c r="AZ107" s="36">
        <v>600</v>
      </c>
      <c r="BA107" s="36">
        <v>500</v>
      </c>
      <c r="BB107" s="36" t="s">
        <v>144</v>
      </c>
      <c r="BC107" s="10" t="s">
        <v>510</v>
      </c>
      <c r="BD107" s="59" t="str">
        <f t="shared" si="14"/>
        <v>Digital MFD - 41 to 54 CPM (Color)TASKalfa 408ci</v>
      </c>
      <c r="BE107" s="36"/>
      <c r="BF107" s="36"/>
    </row>
    <row r="108" spans="1:58" s="7" customFormat="1" ht="12.75" customHeight="1">
      <c r="A108" s="51" t="s">
        <v>146</v>
      </c>
      <c r="B108" s="35">
        <v>21</v>
      </c>
      <c r="C108" s="42" t="s">
        <v>155</v>
      </c>
      <c r="D108" s="35" t="s">
        <v>118</v>
      </c>
      <c r="E108" s="151">
        <v>16000</v>
      </c>
      <c r="F108" s="36" t="s">
        <v>68</v>
      </c>
      <c r="G108" s="36" t="s">
        <v>104</v>
      </c>
      <c r="H108" s="37" t="s">
        <v>452</v>
      </c>
      <c r="I108" s="300" t="s">
        <v>501</v>
      </c>
      <c r="J108" s="301" t="s">
        <v>502</v>
      </c>
      <c r="K108" s="131">
        <v>3627.1</v>
      </c>
      <c r="L108" s="131">
        <v>1286.6777493606139</v>
      </c>
      <c r="M108" s="56">
        <v>1689.7126400000002</v>
      </c>
      <c r="N108" s="18">
        <v>6604</v>
      </c>
      <c r="O108" s="152">
        <f>Table1[[#This Row],[36-Month Total Lease Payments4]]</f>
        <v>4066.12</v>
      </c>
      <c r="P108" s="152">
        <f>Table1[[#This Row],[Estimated 3 Year Maintenance Agreement Price5]]</f>
        <v>4691.297700000001</v>
      </c>
      <c r="Q108" s="18">
        <f t="shared" si="15"/>
        <v>8757.4177000000018</v>
      </c>
      <c r="R108" s="45">
        <v>13323</v>
      </c>
      <c r="S108" s="50">
        <v>0.68410555652325378</v>
      </c>
      <c r="T108" s="56">
        <v>3627.1</v>
      </c>
      <c r="U108" s="50">
        <v>0.39</v>
      </c>
      <c r="V108" s="50">
        <v>0.12</v>
      </c>
      <c r="W108" s="57" t="s">
        <v>455</v>
      </c>
      <c r="X108" s="44" t="s">
        <v>533</v>
      </c>
      <c r="Y108" s="45">
        <v>2079</v>
      </c>
      <c r="Z108" s="50">
        <v>0.38110738366492836</v>
      </c>
      <c r="AA108" s="56">
        <v>1286.6777493606139</v>
      </c>
      <c r="AB108" s="153">
        <v>3.1140000000000001E-2</v>
      </c>
      <c r="AC108" s="56">
        <v>4066.12</v>
      </c>
      <c r="AD108" s="47">
        <v>2.5669999999999998E-2</v>
      </c>
      <c r="AE108" s="56">
        <f>Table1[[#This Row],[New Device NC Discounted Purchase Price]]*Table1[[#This Row],[48-Month Lease Rate Factor (excluding Software)]]*48</f>
        <v>4469.167535999999</v>
      </c>
      <c r="AF108" s="47">
        <v>2.1350000000000001E-2</v>
      </c>
      <c r="AG108" s="56">
        <v>4646.32</v>
      </c>
      <c r="AH108" s="47">
        <v>3.7080000000000002E-2</v>
      </c>
      <c r="AI108" s="47">
        <v>2.9020000000000001E-2</v>
      </c>
      <c r="AJ108" s="47">
        <v>2.5600000000000001E-2</v>
      </c>
      <c r="AK108" s="37" t="s">
        <v>534</v>
      </c>
      <c r="AL108" s="45">
        <v>231</v>
      </c>
      <c r="AM108" s="50">
        <v>0.38109999999999999</v>
      </c>
      <c r="AN108" s="56">
        <v>142.9659</v>
      </c>
      <c r="AO108" s="35">
        <v>0</v>
      </c>
      <c r="AP108" s="52">
        <v>7.4000000000000003E-3</v>
      </c>
      <c r="AQ108" s="154"/>
      <c r="AR108" s="130">
        <f t="shared" si="13"/>
        <v>4691.297700000001</v>
      </c>
      <c r="AS108" s="45">
        <v>400</v>
      </c>
      <c r="AT108" s="36" t="s">
        <v>68</v>
      </c>
      <c r="AU108" s="36" t="s">
        <v>104</v>
      </c>
      <c r="AV108" s="36">
        <v>10000</v>
      </c>
      <c r="AW108" s="36">
        <v>50</v>
      </c>
      <c r="AX108" s="36">
        <v>3.7</v>
      </c>
      <c r="AY108" s="54" t="s">
        <v>75</v>
      </c>
      <c r="AZ108" s="36">
        <v>1150</v>
      </c>
      <c r="BA108" s="36">
        <v>500</v>
      </c>
      <c r="BB108" s="36" t="s">
        <v>144</v>
      </c>
      <c r="BC108" s="10" t="s">
        <v>510</v>
      </c>
      <c r="BD108" s="59" t="str">
        <f t="shared" si="14"/>
        <v>Digital MFD - 41 to 54 CPM (Mono)(Ledger)TASKalfa MZ5001i</v>
      </c>
      <c r="BE108" s="36"/>
      <c r="BF108" s="36"/>
    </row>
    <row r="109" spans="1:58" s="7" customFormat="1" ht="12.75" customHeight="1">
      <c r="A109" s="51" t="s">
        <v>146</v>
      </c>
      <c r="B109" s="35">
        <v>22</v>
      </c>
      <c r="C109" s="42" t="s">
        <v>159</v>
      </c>
      <c r="D109" s="35" t="s">
        <v>118</v>
      </c>
      <c r="E109" s="151">
        <v>16000</v>
      </c>
      <c r="F109" s="36" t="s">
        <v>79</v>
      </c>
      <c r="G109" s="36" t="s">
        <v>104</v>
      </c>
      <c r="H109" s="37" t="s">
        <v>452</v>
      </c>
      <c r="I109" s="300" t="s">
        <v>535</v>
      </c>
      <c r="J109" s="301" t="s">
        <v>536</v>
      </c>
      <c r="K109" s="131">
        <v>6032.88</v>
      </c>
      <c r="L109" s="131">
        <v>2075.5764705882352</v>
      </c>
      <c r="M109" s="56">
        <v>4923.5670001020717</v>
      </c>
      <c r="N109" s="18">
        <f>SUM(Table1[[#This Row],[New Device NC Discounted Purchase Price]:[Estimated Consumables Purchases During 3 Year Lifecycle]])</f>
        <v>13032.023470690307</v>
      </c>
      <c r="O109" s="152">
        <f>Table1[[#This Row],[36-Month Total Lease Payments4]]</f>
        <v>6763.0997951999998</v>
      </c>
      <c r="P109" s="152">
        <f>Table1[[#This Row],[Estimated 3 Year Maintenance Agreement Price5]]</f>
        <v>14908.75776</v>
      </c>
      <c r="Q109" s="18">
        <f t="shared" si="15"/>
        <v>21671.8575552</v>
      </c>
      <c r="R109" s="45">
        <v>21823</v>
      </c>
      <c r="S109" s="50">
        <v>0.65459999999999996</v>
      </c>
      <c r="T109" s="56">
        <v>6032.88</v>
      </c>
      <c r="U109" s="50">
        <v>0.39</v>
      </c>
      <c r="V109" s="50">
        <v>0.12</v>
      </c>
      <c r="W109" s="57" t="s">
        <v>455</v>
      </c>
      <c r="X109" s="44" t="s">
        <v>537</v>
      </c>
      <c r="Y109" s="45">
        <v>3275.9999999999991</v>
      </c>
      <c r="Z109" s="50">
        <v>0.36642964878258977</v>
      </c>
      <c r="AA109" s="56">
        <v>2075.5764705882352</v>
      </c>
      <c r="AB109" s="153">
        <v>3.1140000000000001E-2</v>
      </c>
      <c r="AC109" s="56">
        <f>Table1[[#This Row],[New Device NC Discounted Purchase Price2]]*Table1[[#This Row],[36-Month Lease Rate Factor (excluding Software)]]*36</f>
        <v>6763.0997951999998</v>
      </c>
      <c r="AD109" s="47">
        <v>2.5669999999999998E-2</v>
      </c>
      <c r="AE109" s="56">
        <f>Table1[[#This Row],[New Device NC Discounted Purchase Price]]*Table1[[#This Row],[48-Month Lease Rate Factor (excluding Software)]]*48</f>
        <v>7433.4734207999991</v>
      </c>
      <c r="AF109" s="47">
        <v>2.1350000000000001E-2</v>
      </c>
      <c r="AG109" s="56">
        <f>Table1[[#This Row],[New Device NC Discounted Purchase Price2]]*Table1[[#This Row],[60-Month Lease Rate Factor (excluding Software)]]*60</f>
        <v>7728.1192799999999</v>
      </c>
      <c r="AH109" s="47">
        <v>3.7080000000000002E-2</v>
      </c>
      <c r="AI109" s="47">
        <v>2.9020000000000001E-2</v>
      </c>
      <c r="AJ109" s="47">
        <v>2.5600000000000001E-2</v>
      </c>
      <c r="AK109" s="37" t="s">
        <v>538</v>
      </c>
      <c r="AL109" s="45">
        <v>382.20000000000005</v>
      </c>
      <c r="AM109" s="50">
        <v>0.3664</v>
      </c>
      <c r="AN109" s="56">
        <v>242.16192000000001</v>
      </c>
      <c r="AO109" s="35">
        <v>0</v>
      </c>
      <c r="AP109" s="52">
        <v>8.6999999999999994E-3</v>
      </c>
      <c r="AQ109" s="52">
        <v>5.0599999999999999E-2</v>
      </c>
      <c r="AR109" s="130">
        <f t="shared" si="13"/>
        <v>14908.75776</v>
      </c>
      <c r="AS109" s="45">
        <v>400</v>
      </c>
      <c r="AT109" s="36" t="s">
        <v>79</v>
      </c>
      <c r="AU109" s="36" t="s">
        <v>104</v>
      </c>
      <c r="AV109" s="36">
        <v>10000</v>
      </c>
      <c r="AW109" s="36">
        <v>50</v>
      </c>
      <c r="AX109" s="36">
        <v>3.7</v>
      </c>
      <c r="AY109" s="54" t="s">
        <v>75</v>
      </c>
      <c r="AZ109" s="36">
        <v>1150</v>
      </c>
      <c r="BA109" s="36">
        <v>500</v>
      </c>
      <c r="BB109" s="36" t="s">
        <v>144</v>
      </c>
      <c r="BC109" s="10" t="s">
        <v>510</v>
      </c>
      <c r="BD109" s="59" t="str">
        <f t="shared" si="14"/>
        <v>Digital MFD - 41 to 54 CPM (Color)(Ledger)TASKalfa MZ5001ci</v>
      </c>
      <c r="BE109" s="36"/>
      <c r="BF109" s="36"/>
    </row>
    <row r="110" spans="1:58" s="7" customFormat="1" ht="12.75" customHeight="1">
      <c r="A110" s="51" t="s">
        <v>146</v>
      </c>
      <c r="B110" s="35">
        <v>23</v>
      </c>
      <c r="C110" s="42" t="s">
        <v>162</v>
      </c>
      <c r="D110" s="35" t="s">
        <v>118</v>
      </c>
      <c r="E110" s="151">
        <v>25000</v>
      </c>
      <c r="F110" s="36" t="s">
        <v>68</v>
      </c>
      <c r="G110" s="36" t="s">
        <v>69</v>
      </c>
      <c r="H110" s="37" t="s">
        <v>452</v>
      </c>
      <c r="I110" s="74" t="s">
        <v>539</v>
      </c>
      <c r="J110" s="107" t="s">
        <v>540</v>
      </c>
      <c r="K110" s="131">
        <v>2508.69</v>
      </c>
      <c r="L110" s="131">
        <v>630.2117647058825</v>
      </c>
      <c r="M110" s="56">
        <v>2688.91</v>
      </c>
      <c r="N110" s="18">
        <f>SUM(Table1[[#This Row],[New Device NC Discounted Purchase Price]:[Estimated Consumables Purchases During 3 Year Lifecycle]])</f>
        <v>5827.8117647058825</v>
      </c>
      <c r="O110" s="152">
        <f>Table1[[#This Row],[36-Month Total Lease Payments4]]</f>
        <v>2812.3418376</v>
      </c>
      <c r="P110" s="152">
        <f>Table1[[#This Row],[Estimated 3 Year Maintenance Agreement Price5]]</f>
        <v>4966.9605000000001</v>
      </c>
      <c r="Q110" s="18">
        <f t="shared" si="15"/>
        <v>7779.3023376000001</v>
      </c>
      <c r="R110" s="45">
        <v>6143</v>
      </c>
      <c r="S110" s="50">
        <f>(Table1[[#This Row],[Device MSRP]]-Table1[[#This Row],[New Device NC Discounted Purchase Price]])/Table1[[#This Row],[Device MSRP]]</f>
        <v>0.59161810190460684</v>
      </c>
      <c r="T110" s="56">
        <v>2508.69</v>
      </c>
      <c r="U110" s="50">
        <v>0.39</v>
      </c>
      <c r="V110" s="50">
        <v>0.12</v>
      </c>
      <c r="W110" s="57" t="s">
        <v>455</v>
      </c>
      <c r="X110" s="44" t="s">
        <v>541</v>
      </c>
      <c r="Y110" s="45">
        <v>1584.0000000000005</v>
      </c>
      <c r="Z110" s="50">
        <v>0.60213903743315511</v>
      </c>
      <c r="AA110" s="56">
        <v>630.2117647058825</v>
      </c>
      <c r="AB110" s="153">
        <v>3.1140000000000001E-2</v>
      </c>
      <c r="AC110" s="56">
        <f>Table1[[#This Row],[New Device NC Discounted Purchase Price2]]*Table1[[#This Row],[36-Month Lease Rate Factor (excluding Software)]]*36</f>
        <v>2812.3418376</v>
      </c>
      <c r="AD110" s="47">
        <v>2.5669999999999998E-2</v>
      </c>
      <c r="AE110" s="56">
        <f>Table1[[#This Row],[New Device NC Discounted Purchase Price]]*Table1[[#This Row],[48-Month Lease Rate Factor (excluding Software)]]*48</f>
        <v>3091.1074703999998</v>
      </c>
      <c r="AF110" s="47">
        <v>2.1350000000000001E-2</v>
      </c>
      <c r="AG110" s="56">
        <f>Table1[[#This Row],[New Device NC Discounted Purchase Price2]]*Table1[[#This Row],[60-Month Lease Rate Factor (excluding Software)]]*60</f>
        <v>3213.6318900000001</v>
      </c>
      <c r="AH110" s="47">
        <v>3.7080000000000002E-2</v>
      </c>
      <c r="AI110" s="47">
        <v>2.9020000000000001E-2</v>
      </c>
      <c r="AJ110" s="47">
        <v>2.5600000000000001E-2</v>
      </c>
      <c r="AK110" s="37" t="s">
        <v>542</v>
      </c>
      <c r="AL110" s="45">
        <v>165</v>
      </c>
      <c r="AM110" s="50">
        <v>0.60209999999999997</v>
      </c>
      <c r="AN110" s="56">
        <v>65.653500000000008</v>
      </c>
      <c r="AO110" s="35">
        <v>0</v>
      </c>
      <c r="AP110" s="52">
        <v>5.3E-3</v>
      </c>
      <c r="AQ110" s="154"/>
      <c r="AR110" s="130">
        <f t="shared" si="13"/>
        <v>4966.9605000000001</v>
      </c>
      <c r="AS110" s="45"/>
      <c r="AT110" s="36" t="s">
        <v>68</v>
      </c>
      <c r="AU110" s="36" t="s">
        <v>69</v>
      </c>
      <c r="AV110" s="36">
        <v>8000</v>
      </c>
      <c r="AW110" s="36">
        <v>62</v>
      </c>
      <c r="AX110" s="36">
        <v>6</v>
      </c>
      <c r="AY110" s="54" t="s">
        <v>75</v>
      </c>
      <c r="AZ110" s="36">
        <v>600</v>
      </c>
      <c r="BA110" s="36">
        <v>500</v>
      </c>
      <c r="BB110" s="36" t="s">
        <v>76</v>
      </c>
      <c r="BC110" s="10" t="s">
        <v>543</v>
      </c>
      <c r="BD110" s="59" t="str">
        <f t="shared" si="14"/>
        <v>Digital MFD - 55 to 69 CPM (Mono)ECOSYS MA6000ifx</v>
      </c>
      <c r="BE110" s="36"/>
      <c r="BF110" s="36"/>
    </row>
    <row r="111" spans="1:58" s="7" customFormat="1" ht="12.75" customHeight="1">
      <c r="A111" s="51" t="s">
        <v>168</v>
      </c>
      <c r="B111" s="35">
        <v>24</v>
      </c>
      <c r="C111" s="42" t="s">
        <v>169</v>
      </c>
      <c r="D111" s="35" t="s">
        <v>118</v>
      </c>
      <c r="E111" s="151">
        <v>25000</v>
      </c>
      <c r="F111" s="36" t="s">
        <v>68</v>
      </c>
      <c r="G111" s="36" t="s">
        <v>104</v>
      </c>
      <c r="H111" s="37" t="s">
        <v>452</v>
      </c>
      <c r="I111" s="300" t="s">
        <v>544</v>
      </c>
      <c r="J111" s="301" t="s">
        <v>545</v>
      </c>
      <c r="K111" s="131">
        <v>4266.6400000000003</v>
      </c>
      <c r="L111" s="131">
        <v>1562.11</v>
      </c>
      <c r="M111" s="56">
        <v>2655.4</v>
      </c>
      <c r="N111" s="18">
        <f>SUM(Table1[[#This Row],[New Device NC Discounted Purchase Price]:[Estimated Consumables Purchases During 3 Year Lifecycle]])</f>
        <v>8484.15</v>
      </c>
      <c r="O111" s="152">
        <v>4783.0741056000006</v>
      </c>
      <c r="P111" s="152">
        <v>5269.8751918158569</v>
      </c>
      <c r="Q111" s="18">
        <f t="shared" si="15"/>
        <v>10052.949297415857</v>
      </c>
      <c r="R111" s="45">
        <v>15097</v>
      </c>
      <c r="S111" s="50">
        <v>0.66570242106087918</v>
      </c>
      <c r="T111" s="56">
        <v>4266.6400000000003</v>
      </c>
      <c r="U111" s="50">
        <v>0.39</v>
      </c>
      <c r="V111" s="50">
        <v>0.12</v>
      </c>
      <c r="W111" s="57" t="s">
        <v>455</v>
      </c>
      <c r="X111" s="44" t="s">
        <v>546</v>
      </c>
      <c r="Y111" s="45">
        <v>2880</v>
      </c>
      <c r="Z111" s="50">
        <v>0.45760000000000001</v>
      </c>
      <c r="AA111" s="56">
        <v>1562.11</v>
      </c>
      <c r="AB111" s="153">
        <v>3.1140000000000001E-2</v>
      </c>
      <c r="AC111" s="56">
        <f>Table1[[#This Row],[New Device NC Discounted Purchase Price2]]*Table1[[#This Row],[36-Month Lease Rate Factor (excluding Software)]]*36</f>
        <v>4783.0741056000006</v>
      </c>
      <c r="AD111" s="47">
        <v>2.5669999999999998E-2</v>
      </c>
      <c r="AE111" s="56">
        <f>Table1[[#This Row],[New Device NC Discounted Purchase Price]]*Table1[[#This Row],[48-Month Lease Rate Factor (excluding Software)]]*48</f>
        <v>5257.1831424000002</v>
      </c>
      <c r="AF111" s="47">
        <v>2.1350000000000001E-2</v>
      </c>
      <c r="AG111" s="56">
        <f>Table1[[#This Row],[New Device NC Discounted Purchase Price2]]*Table1[[#This Row],[60-Month Lease Rate Factor (excluding Software)]]*60</f>
        <v>5465.5658400000011</v>
      </c>
      <c r="AH111" s="47">
        <v>3.7080000000000002E-2</v>
      </c>
      <c r="AI111" s="47">
        <v>2.9020000000000001E-2</v>
      </c>
      <c r="AJ111" s="47">
        <v>2.5600000000000001E-2</v>
      </c>
      <c r="AK111" s="37" t="s">
        <v>547</v>
      </c>
      <c r="AL111" s="45">
        <v>307.20000000000005</v>
      </c>
      <c r="AM111" s="50">
        <v>0.45760070332480807</v>
      </c>
      <c r="AN111" s="56">
        <v>166.62506393861898</v>
      </c>
      <c r="AO111" s="35">
        <v>0</v>
      </c>
      <c r="AP111" s="52">
        <v>5.3E-3</v>
      </c>
      <c r="AQ111" s="154"/>
      <c r="AR111" s="130">
        <f t="shared" si="13"/>
        <v>5269.8751918158569</v>
      </c>
      <c r="AS111" s="45">
        <v>400</v>
      </c>
      <c r="AT111" s="36" t="s">
        <v>68</v>
      </c>
      <c r="AU111" s="36" t="s">
        <v>104</v>
      </c>
      <c r="AV111" s="36">
        <v>12500</v>
      </c>
      <c r="AW111" s="36">
        <v>60</v>
      </c>
      <c r="AX111" s="36">
        <v>4</v>
      </c>
      <c r="AY111" s="54" t="s">
        <v>75</v>
      </c>
      <c r="AZ111" s="36">
        <v>1150</v>
      </c>
      <c r="BA111" s="36">
        <v>500</v>
      </c>
      <c r="BB111" s="36" t="s">
        <v>144</v>
      </c>
      <c r="BC111" s="10" t="s">
        <v>510</v>
      </c>
      <c r="BD111" s="59" t="str">
        <f t="shared" si="14"/>
        <v>Digital MFD - 55 to 69 CPM (Mono)(Ledger)TASKalfa MZ6001i</v>
      </c>
      <c r="BE111" s="36"/>
      <c r="BF111" s="36"/>
    </row>
    <row r="112" spans="1:58" s="7" customFormat="1" ht="12.75" customHeight="1">
      <c r="A112" s="51" t="s">
        <v>168</v>
      </c>
      <c r="B112" s="35">
        <v>25</v>
      </c>
      <c r="C112" s="42" t="s">
        <v>170</v>
      </c>
      <c r="D112" s="35" t="s">
        <v>118</v>
      </c>
      <c r="E112" s="151">
        <v>25000</v>
      </c>
      <c r="F112" s="36" t="s">
        <v>79</v>
      </c>
      <c r="G112" s="36" t="s">
        <v>104</v>
      </c>
      <c r="H112" s="37" t="s">
        <v>452</v>
      </c>
      <c r="I112" s="37" t="s">
        <v>548</v>
      </c>
      <c r="J112" s="37" t="s">
        <v>549</v>
      </c>
      <c r="K112" s="131">
        <v>12522.52</v>
      </c>
      <c r="L112" s="131">
        <v>2088.0000000000005</v>
      </c>
      <c r="M112" s="56">
        <v>5665.7913034602425</v>
      </c>
      <c r="N112" s="18">
        <f>SUM(Table1[[#This Row],[New Device NC Discounted Purchase Price]:[Estimated Consumables Purchases During 3 Year Lifecycle]])</f>
        <v>20276.311303460243</v>
      </c>
      <c r="O112" s="152">
        <f>Table1[[#This Row],[36-Month Total Lease Payments4]]</f>
        <v>14038.245820800001</v>
      </c>
      <c r="P112" s="152">
        <f>Table1[[#This Row],[Estimated 3 Year Maintenance Agreement Price5]]</f>
        <v>19413.467100000002</v>
      </c>
      <c r="Q112" s="18">
        <f t="shared" si="15"/>
        <v>33451.712920800004</v>
      </c>
      <c r="R112" s="45">
        <v>37489</v>
      </c>
      <c r="S112" s="50">
        <v>0.66596815065752624</v>
      </c>
      <c r="T112" s="56">
        <v>12522.52</v>
      </c>
      <c r="U112" s="50">
        <v>0.39</v>
      </c>
      <c r="V112" s="50">
        <v>0.12</v>
      </c>
      <c r="W112" s="57" t="s">
        <v>455</v>
      </c>
      <c r="X112" s="44" t="s">
        <v>550</v>
      </c>
      <c r="Y112" s="45">
        <v>3855.5999999999995</v>
      </c>
      <c r="Z112" s="50">
        <v>0.45845004668534062</v>
      </c>
      <c r="AA112" s="56">
        <v>2088.0000000000005</v>
      </c>
      <c r="AB112" s="153">
        <v>3.1140000000000001E-2</v>
      </c>
      <c r="AC112" s="56">
        <f>Table1[[#This Row],[New Device NC Discounted Purchase Price2]]*Table1[[#This Row],[36-Month Lease Rate Factor (excluding Software)]]*36</f>
        <v>14038.245820800001</v>
      </c>
      <c r="AD112" s="47">
        <v>2.5669999999999998E-2</v>
      </c>
      <c r="AE112" s="56">
        <f>Table1[[#This Row],[New Device NC Discounted Purchase Price]]*Table1[[#This Row],[48-Month Lease Rate Factor (excluding Software)]]*48</f>
        <v>15429.7482432</v>
      </c>
      <c r="AF112" s="47">
        <v>2.1350000000000001E-2</v>
      </c>
      <c r="AG112" s="56">
        <f>Table1[[#This Row],[New Device NC Discounted Purchase Price2]]*Table1[[#This Row],[60-Month Lease Rate Factor (excluding Software)]]*60</f>
        <v>16041.348120000002</v>
      </c>
      <c r="AH112" s="47">
        <v>3.7080000000000002E-2</v>
      </c>
      <c r="AI112" s="47">
        <v>2.9020000000000001E-2</v>
      </c>
      <c r="AJ112" s="47">
        <v>2.5600000000000001E-2</v>
      </c>
      <c r="AK112" s="37" t="s">
        <v>551</v>
      </c>
      <c r="AL112" s="45">
        <v>415.79999999999995</v>
      </c>
      <c r="AM112" s="50">
        <v>0.45850000000000002</v>
      </c>
      <c r="AN112" s="56">
        <v>225.15569999999997</v>
      </c>
      <c r="AO112" s="35">
        <v>0</v>
      </c>
      <c r="AP112" s="52">
        <v>6.0000000000000001E-3</v>
      </c>
      <c r="AQ112" s="52">
        <v>4.4999999999999998E-2</v>
      </c>
      <c r="AR112" s="130">
        <f t="shared" si="13"/>
        <v>19413.467100000002</v>
      </c>
      <c r="AS112" s="45">
        <v>400</v>
      </c>
      <c r="AT112" s="36" t="s">
        <v>79</v>
      </c>
      <c r="AU112" s="36" t="s">
        <v>104</v>
      </c>
      <c r="AV112" s="36">
        <v>30000</v>
      </c>
      <c r="AW112" s="36">
        <v>73</v>
      </c>
      <c r="AX112" s="36">
        <v>5.4</v>
      </c>
      <c r="AY112" s="54" t="s">
        <v>75</v>
      </c>
      <c r="AZ112" s="36">
        <v>4150</v>
      </c>
      <c r="BA112" s="36">
        <v>270</v>
      </c>
      <c r="BB112" s="36" t="s">
        <v>552</v>
      </c>
      <c r="BC112" s="10" t="s">
        <v>510</v>
      </c>
      <c r="BD112" s="59" t="str">
        <f t="shared" si="14"/>
        <v>Digital MFD - 55 to 69 CPM (Color)(Ledger)TASKalfa 7353ci</v>
      </c>
      <c r="BE112" s="36"/>
      <c r="BF112" s="36"/>
    </row>
    <row r="113" spans="1:58" s="7" customFormat="1" ht="12.75" customHeight="1">
      <c r="A113" s="51" t="s">
        <v>168</v>
      </c>
      <c r="B113" s="35">
        <v>26</v>
      </c>
      <c r="C113" s="42" t="s">
        <v>176</v>
      </c>
      <c r="D113" s="35" t="s">
        <v>118</v>
      </c>
      <c r="E113" s="151">
        <v>50000</v>
      </c>
      <c r="F113" s="36" t="s">
        <v>68</v>
      </c>
      <c r="G113" s="36" t="s">
        <v>69</v>
      </c>
      <c r="H113" s="37" t="s">
        <v>452</v>
      </c>
      <c r="I113" s="37" t="s">
        <v>553</v>
      </c>
      <c r="J113" s="37" t="s">
        <v>554</v>
      </c>
      <c r="K113" s="131">
        <v>11054.2</v>
      </c>
      <c r="L113" s="131">
        <v>4159.6941176470591</v>
      </c>
      <c r="M113" s="56">
        <v>3220.7559999999994</v>
      </c>
      <c r="N113" s="18">
        <f>SUM(Table1[[#This Row],[New Device NC Discounted Purchase Price]:[Estimated Consumables Purchases During 3 Year Lifecycle]])</f>
        <v>18434.650117647059</v>
      </c>
      <c r="O113" s="152">
        <f>Table1[[#This Row],[36-Month Total Lease Payments4]]</f>
        <v>12392.200368000002</v>
      </c>
      <c r="P113" s="152">
        <f>Table1[[#This Row],[Estimated 3 Year Maintenance Agreement Price5]]</f>
        <v>10186.709220000001</v>
      </c>
      <c r="Q113" s="18">
        <f t="shared" si="15"/>
        <v>22578.909588000002</v>
      </c>
      <c r="R113" s="45">
        <v>30263</v>
      </c>
      <c r="S113" s="50">
        <v>0.63472887684631396</v>
      </c>
      <c r="T113" s="56">
        <v>11054.2</v>
      </c>
      <c r="U113" s="50">
        <v>0.39</v>
      </c>
      <c r="V113" s="50">
        <v>0.12</v>
      </c>
      <c r="W113" s="57" t="s">
        <v>455</v>
      </c>
      <c r="X113" s="44" t="s">
        <v>555</v>
      </c>
      <c r="Y113" s="45">
        <v>6426</v>
      </c>
      <c r="Z113" s="50">
        <v>0.35267754160487719</v>
      </c>
      <c r="AA113" s="56">
        <v>4159.6941176470591</v>
      </c>
      <c r="AB113" s="153">
        <v>3.1140000000000001E-2</v>
      </c>
      <c r="AC113" s="56">
        <f>Table1[[#This Row],[New Device NC Discounted Purchase Price2]]*Table1[[#This Row],[36-Month Lease Rate Factor (excluding Software)]]*36</f>
        <v>12392.200368000002</v>
      </c>
      <c r="AD113" s="47">
        <v>2.5669999999999998E-2</v>
      </c>
      <c r="AE113" s="56">
        <f>Table1[[#This Row],[New Device NC Discounted Purchase Price]]*Table1[[#This Row],[48-Month Lease Rate Factor (excluding Software)]]*48</f>
        <v>13620.543072</v>
      </c>
      <c r="AF113" s="47">
        <v>2.1350000000000001E-2</v>
      </c>
      <c r="AG113" s="56">
        <f>Table1[[#This Row],[New Device NC Discounted Purchase Price2]]*Table1[[#This Row],[60-Month Lease Rate Factor (excluding Software)]]*60</f>
        <v>14160.430200000003</v>
      </c>
      <c r="AH113" s="47">
        <v>3.7080000000000002E-2</v>
      </c>
      <c r="AI113" s="47">
        <v>2.9020000000000001E-2</v>
      </c>
      <c r="AJ113" s="47">
        <v>2.5600000000000001E-2</v>
      </c>
      <c r="AK113" s="37" t="s">
        <v>556</v>
      </c>
      <c r="AL113" s="45">
        <v>703.80000000000007</v>
      </c>
      <c r="AM113" s="50">
        <v>0.35270000000000001</v>
      </c>
      <c r="AN113" s="56">
        <v>455.56974000000002</v>
      </c>
      <c r="AO113" s="35">
        <v>0</v>
      </c>
      <c r="AP113" s="52">
        <v>4.8999999999999998E-3</v>
      </c>
      <c r="AQ113" s="154"/>
      <c r="AR113" s="130">
        <f t="shared" si="13"/>
        <v>10186.709220000001</v>
      </c>
      <c r="AS113" s="45">
        <v>400</v>
      </c>
      <c r="AT113" s="36" t="s">
        <v>68</v>
      </c>
      <c r="AU113" s="36" t="s">
        <v>104</v>
      </c>
      <c r="AV113" s="36">
        <v>40000</v>
      </c>
      <c r="AW113" s="36">
        <v>80</v>
      </c>
      <c r="AX113" s="36">
        <v>4</v>
      </c>
      <c r="AY113" s="54" t="s">
        <v>75</v>
      </c>
      <c r="AZ113" s="36">
        <v>4150</v>
      </c>
      <c r="BA113" s="36">
        <v>270</v>
      </c>
      <c r="BB113" s="36" t="s">
        <v>552</v>
      </c>
      <c r="BC113" s="10" t="s">
        <v>510</v>
      </c>
      <c r="BD113" s="59" t="str">
        <f t="shared" si="14"/>
        <v>Digital MFD - 70 to 90 CPM (Mono)TASKalfa 8003i</v>
      </c>
      <c r="BE113" s="36"/>
      <c r="BF113" s="36"/>
    </row>
    <row r="114" spans="1:58" s="7" customFormat="1" ht="12.75" customHeight="1">
      <c r="A114" s="51" t="s">
        <v>168</v>
      </c>
      <c r="B114" s="35">
        <v>27</v>
      </c>
      <c r="C114" s="42" t="s">
        <v>181</v>
      </c>
      <c r="D114" s="35" t="s">
        <v>118</v>
      </c>
      <c r="E114" s="151">
        <v>50000</v>
      </c>
      <c r="F114" s="36" t="s">
        <v>68</v>
      </c>
      <c r="G114" s="36" t="s">
        <v>104</v>
      </c>
      <c r="H114" s="37" t="s">
        <v>452</v>
      </c>
      <c r="I114" s="37" t="s">
        <v>553</v>
      </c>
      <c r="J114" s="37" t="s">
        <v>554</v>
      </c>
      <c r="K114" s="131">
        <v>11054.2</v>
      </c>
      <c r="L114" s="131">
        <v>4159.6941176470591</v>
      </c>
      <c r="M114" s="56">
        <v>3220.7559999999994</v>
      </c>
      <c r="N114" s="18">
        <f>SUM(Table1[[#This Row],[New Device NC Discounted Purchase Price]:[Estimated Consumables Purchases During 3 Year Lifecycle]])</f>
        <v>18434.650117647059</v>
      </c>
      <c r="O114" s="152">
        <f>Table1[[#This Row],[36-Month Total Lease Payments4]]</f>
        <v>12392.200368000002</v>
      </c>
      <c r="P114" s="152">
        <f>Table1[[#This Row],[Estimated 3 Year Maintenance Agreement Price5]]</f>
        <v>10186.709220000001</v>
      </c>
      <c r="Q114" s="18">
        <f t="shared" si="15"/>
        <v>22578.909588000002</v>
      </c>
      <c r="R114" s="45">
        <v>30263</v>
      </c>
      <c r="S114" s="50">
        <v>0.63470000000000004</v>
      </c>
      <c r="T114" s="56">
        <v>11054.2</v>
      </c>
      <c r="U114" s="50">
        <v>0.39</v>
      </c>
      <c r="V114" s="50">
        <v>0.12</v>
      </c>
      <c r="W114" s="57" t="s">
        <v>455</v>
      </c>
      <c r="X114" s="44" t="s">
        <v>555</v>
      </c>
      <c r="Y114" s="45">
        <v>6426</v>
      </c>
      <c r="Z114" s="50">
        <v>0.35267754160487719</v>
      </c>
      <c r="AA114" s="56">
        <v>4159.6941176470591</v>
      </c>
      <c r="AB114" s="153">
        <v>3.1140000000000001E-2</v>
      </c>
      <c r="AC114" s="56">
        <f>Table1[[#This Row],[New Device NC Discounted Purchase Price2]]*Table1[[#This Row],[36-Month Lease Rate Factor (excluding Software)]]*36</f>
        <v>12392.200368000002</v>
      </c>
      <c r="AD114" s="47">
        <v>2.5669999999999998E-2</v>
      </c>
      <c r="AE114" s="56">
        <f>Table1[[#This Row],[New Device NC Discounted Purchase Price]]*Table1[[#This Row],[48-Month Lease Rate Factor (excluding Software)]]*48</f>
        <v>13620.543072</v>
      </c>
      <c r="AF114" s="47">
        <v>2.1350000000000001E-2</v>
      </c>
      <c r="AG114" s="56">
        <f>Table1[[#This Row],[New Device NC Discounted Purchase Price2]]*Table1[[#This Row],[60-Month Lease Rate Factor (excluding Software)]]*60</f>
        <v>14160.430200000003</v>
      </c>
      <c r="AH114" s="47">
        <v>3.7080000000000002E-2</v>
      </c>
      <c r="AI114" s="47">
        <v>2.9020000000000001E-2</v>
      </c>
      <c r="AJ114" s="47">
        <v>2.5600000000000001E-2</v>
      </c>
      <c r="AK114" s="37" t="s">
        <v>556</v>
      </c>
      <c r="AL114" s="45">
        <v>703.80000000000007</v>
      </c>
      <c r="AM114" s="50">
        <v>0.35270000000000001</v>
      </c>
      <c r="AN114" s="56">
        <v>455.56974000000002</v>
      </c>
      <c r="AO114" s="35">
        <v>0</v>
      </c>
      <c r="AP114" s="52">
        <v>4.8999999999999998E-3</v>
      </c>
      <c r="AQ114" s="154"/>
      <c r="AR114" s="130">
        <f t="shared" si="13"/>
        <v>10186.709220000001</v>
      </c>
      <c r="AS114" s="45">
        <v>400</v>
      </c>
      <c r="AT114" s="36" t="s">
        <v>68</v>
      </c>
      <c r="AU114" s="36" t="s">
        <v>104</v>
      </c>
      <c r="AV114" s="36">
        <v>40000</v>
      </c>
      <c r="AW114" s="36">
        <v>80</v>
      </c>
      <c r="AX114" s="36">
        <v>4</v>
      </c>
      <c r="AY114" s="54" t="s">
        <v>75</v>
      </c>
      <c r="AZ114" s="36">
        <v>4150</v>
      </c>
      <c r="BA114" s="36">
        <v>270</v>
      </c>
      <c r="BB114" s="36" t="s">
        <v>552</v>
      </c>
      <c r="BC114" s="10" t="s">
        <v>510</v>
      </c>
      <c r="BD114" s="59" t="str">
        <f t="shared" si="14"/>
        <v>Digital MFD - 70 to 90 CPM (Mono)(Ledger)TASKalfa 8003i</v>
      </c>
      <c r="BE114" s="36"/>
      <c r="BF114" s="36"/>
    </row>
    <row r="115" spans="1:58" s="7" customFormat="1" ht="12.75" customHeight="1">
      <c r="A115" s="51" t="s">
        <v>168</v>
      </c>
      <c r="B115" s="35">
        <v>28</v>
      </c>
      <c r="C115" s="42" t="s">
        <v>186</v>
      </c>
      <c r="D115" s="35" t="s">
        <v>118</v>
      </c>
      <c r="E115" s="151">
        <v>50000</v>
      </c>
      <c r="F115" s="36" t="s">
        <v>79</v>
      </c>
      <c r="G115" s="36" t="s">
        <v>104</v>
      </c>
      <c r="H115" s="37" t="s">
        <v>452</v>
      </c>
      <c r="I115" s="37" t="s">
        <v>557</v>
      </c>
      <c r="J115" s="37" t="s">
        <v>558</v>
      </c>
      <c r="K115" s="131">
        <v>15027.1</v>
      </c>
      <c r="L115" s="131">
        <v>4471.5267226890774</v>
      </c>
      <c r="M115" s="56">
        <v>12008.658232111869</v>
      </c>
      <c r="N115" s="18">
        <f>SUM(Table1[[#This Row],[New Device NC Discounted Purchase Price]:[Estimated Consumables Purchases During 3 Year Lifecycle]])</f>
        <v>31507.284954800947</v>
      </c>
      <c r="O115" s="152">
        <f>Table1[[#This Row],[36-Month Total Lease Payments4]]</f>
        <v>16845.980184</v>
      </c>
      <c r="P115" s="152">
        <f>Table1[[#This Row],[Estimated 3 Year Maintenance Agreement Price5]]</f>
        <v>38631.664799999999</v>
      </c>
      <c r="Q115" s="18">
        <f t="shared" si="15"/>
        <v>55477.644983999999</v>
      </c>
      <c r="R115" s="45">
        <v>44858</v>
      </c>
      <c r="S115" s="50">
        <v>0.66500735654732712</v>
      </c>
      <c r="T115" s="56">
        <v>15027.1</v>
      </c>
      <c r="U115" s="50">
        <v>0.39</v>
      </c>
      <c r="V115" s="50">
        <v>0.12</v>
      </c>
      <c r="W115" s="57" t="s">
        <v>455</v>
      </c>
      <c r="X115" s="44" t="s">
        <v>559</v>
      </c>
      <c r="Y115" s="45">
        <v>5832</v>
      </c>
      <c r="Z115" s="50">
        <v>0.23327731092436943</v>
      </c>
      <c r="AA115" s="56">
        <v>4471.5267226890774</v>
      </c>
      <c r="AB115" s="153">
        <v>3.1140000000000001E-2</v>
      </c>
      <c r="AC115" s="56">
        <f>Table1[[#This Row],[New Device NC Discounted Purchase Price2]]*Table1[[#This Row],[36-Month Lease Rate Factor (excluding Software)]]*36</f>
        <v>16845.980184</v>
      </c>
      <c r="AD115" s="47">
        <v>2.5669999999999998E-2</v>
      </c>
      <c r="AE115" s="56">
        <f>Table1[[#This Row],[New Device NC Discounted Purchase Price]]*Table1[[#This Row],[48-Month Lease Rate Factor (excluding Software)]]*48</f>
        <v>18515.791536000001</v>
      </c>
      <c r="AF115" s="47">
        <v>2.1350000000000001E-2</v>
      </c>
      <c r="AG115" s="56">
        <f>Table1[[#This Row],[New Device NC Discounted Purchase Price2]]*Table1[[#This Row],[60-Month Lease Rate Factor (excluding Software)]]*60</f>
        <v>19249.715100000001</v>
      </c>
      <c r="AH115" s="47">
        <v>3.7080000000000002E-2</v>
      </c>
      <c r="AI115" s="47">
        <v>2.9020000000000001E-2</v>
      </c>
      <c r="AJ115" s="47">
        <v>2.5600000000000001E-2</v>
      </c>
      <c r="AK115" s="37" t="s">
        <v>560</v>
      </c>
      <c r="AL115" s="45">
        <v>648</v>
      </c>
      <c r="AM115" s="50">
        <v>0.23330000000000001</v>
      </c>
      <c r="AN115" s="56">
        <v>496.82159999999993</v>
      </c>
      <c r="AO115" s="35">
        <v>0</v>
      </c>
      <c r="AP115" s="52">
        <v>5.7000000000000002E-3</v>
      </c>
      <c r="AQ115" s="52">
        <v>4.4999999999999998E-2</v>
      </c>
      <c r="AR115" s="130">
        <f t="shared" si="13"/>
        <v>38631.664799999999</v>
      </c>
      <c r="AS115" s="45">
        <v>400</v>
      </c>
      <c r="AT115" s="36" t="s">
        <v>79</v>
      </c>
      <c r="AU115" s="36" t="s">
        <v>104</v>
      </c>
      <c r="AV115" s="36">
        <v>40000</v>
      </c>
      <c r="AW115" s="36">
        <v>83</v>
      </c>
      <c r="AX115" s="36">
        <v>4.8</v>
      </c>
      <c r="AY115" s="54" t="s">
        <v>75</v>
      </c>
      <c r="AZ115" s="36">
        <v>4150</v>
      </c>
      <c r="BA115" s="36">
        <v>270</v>
      </c>
      <c r="BB115" s="36" t="s">
        <v>552</v>
      </c>
      <c r="BC115" s="10" t="s">
        <v>510</v>
      </c>
      <c r="BD115" s="59" t="str">
        <f t="shared" si="14"/>
        <v>Digital MFD - 70 to 90 CPM (Color)(Ledger)TASKalfa 8353ci</v>
      </c>
      <c r="BE115" s="36"/>
      <c r="BF115" s="36"/>
    </row>
    <row r="116" spans="1:58" s="7" customFormat="1" ht="12.9" customHeight="1">
      <c r="A116" s="51" t="s">
        <v>65</v>
      </c>
      <c r="B116" s="35">
        <v>3</v>
      </c>
      <c r="C116" s="42" t="s">
        <v>66</v>
      </c>
      <c r="D116" s="35" t="s">
        <v>67</v>
      </c>
      <c r="E116" s="151">
        <v>1500</v>
      </c>
      <c r="F116" s="36" t="s">
        <v>68</v>
      </c>
      <c r="G116" s="36" t="s">
        <v>69</v>
      </c>
      <c r="H116" s="37" t="s">
        <v>561</v>
      </c>
      <c r="I116" s="37" t="s">
        <v>562</v>
      </c>
      <c r="J116" s="37" t="s">
        <v>563</v>
      </c>
      <c r="K116" s="131">
        <v>137.43</v>
      </c>
      <c r="L116" s="131">
        <v>36</v>
      </c>
      <c r="M116" s="56">
        <v>825.78</v>
      </c>
      <c r="N116" s="18">
        <f>SUM(Table1[[#This Row],[New Device NC Discounted Purchase Price]:[Estimated Consumables Purchases During 3 Year Lifecycle]])</f>
        <v>999.21</v>
      </c>
      <c r="O116" s="152">
        <f>Table1[[#This Row],[36-Month Total Lease Payments4]]</f>
        <v>137.53994399999999</v>
      </c>
      <c r="P116" s="152">
        <f>Table1[[#This Row],[Estimated 3 Year Maintenance Agreement Price5]]</f>
        <v>1613.52</v>
      </c>
      <c r="Q116" s="18">
        <f t="shared" si="15"/>
        <v>1751.0599440000001</v>
      </c>
      <c r="R116" s="45">
        <v>252.86</v>
      </c>
      <c r="S116" s="50">
        <v>0.45650000000000002</v>
      </c>
      <c r="T116" s="56">
        <v>137.43</v>
      </c>
      <c r="U116" s="50">
        <v>0.25</v>
      </c>
      <c r="V116" s="50">
        <v>0</v>
      </c>
      <c r="W116" s="57" t="s">
        <v>564</v>
      </c>
      <c r="X116" s="44">
        <v>2371680</v>
      </c>
      <c r="Y116" s="45">
        <v>45</v>
      </c>
      <c r="Z116" s="50">
        <v>0.2</v>
      </c>
      <c r="AA116" s="56">
        <v>36</v>
      </c>
      <c r="AB116" s="153">
        <v>2.7799999999999998E-2</v>
      </c>
      <c r="AC116" s="56">
        <f>Table1[[#This Row],[New Device NC Discounted Purchase Price2]]*Table1[[#This Row],[36-Month Lease Rate Factor (excluding Software)]]*36</f>
        <v>137.53994399999999</v>
      </c>
      <c r="AD116" s="47">
        <v>2.0899999999999998E-2</v>
      </c>
      <c r="AE116" s="56">
        <f>Table1[[#This Row],[New Device NC Discounted Purchase Price]]*Table1[[#This Row],[48-Month Lease Rate Factor (excluding Software)]]*48</f>
        <v>137.869776</v>
      </c>
      <c r="AF116" s="47">
        <v>1.6799999999999999E-2</v>
      </c>
      <c r="AG116" s="56">
        <f>Table1[[#This Row],[New Device NC Discounted Purchase Price2]]*Table1[[#This Row],[60-Month Lease Rate Factor (excluding Software)]]*60</f>
        <v>138.52943999999999</v>
      </c>
      <c r="AH116" s="47">
        <v>2.7799999999999998E-2</v>
      </c>
      <c r="AI116" s="47">
        <v>2.0899999999999998E-2</v>
      </c>
      <c r="AJ116" s="47">
        <v>1.6799999999999999E-2</v>
      </c>
      <c r="AK116" s="37" t="s">
        <v>565</v>
      </c>
      <c r="AL116" s="197">
        <v>1075.68</v>
      </c>
      <c r="AM116" s="50">
        <v>0.5</v>
      </c>
      <c r="AN116" s="56">
        <v>537.84</v>
      </c>
      <c r="AO116" s="35" t="s">
        <v>566</v>
      </c>
      <c r="AP116" s="52">
        <v>0</v>
      </c>
      <c r="AQ116" s="154"/>
      <c r="AR116" s="130">
        <f t="shared" si="13"/>
        <v>1613.52</v>
      </c>
      <c r="AS116" s="45"/>
      <c r="AT116" s="36" t="s">
        <v>68</v>
      </c>
      <c r="AU116" s="36" t="s">
        <v>69</v>
      </c>
      <c r="AV116" s="36">
        <v>6000</v>
      </c>
      <c r="AW116" s="36">
        <v>40</v>
      </c>
      <c r="AX116" s="36">
        <v>6</v>
      </c>
      <c r="AY116" s="54" t="s">
        <v>75</v>
      </c>
      <c r="AZ116" s="36">
        <v>250</v>
      </c>
      <c r="BA116" s="36">
        <v>150</v>
      </c>
      <c r="BB116" s="36" t="s">
        <v>252</v>
      </c>
      <c r="BC116" s="12" t="s">
        <v>567</v>
      </c>
      <c r="BD116" s="59" t="str">
        <f t="shared" si="14"/>
        <v>Laser / LED Printer - 19 to 30 CPM (Mono)MS331DN</v>
      </c>
      <c r="BE116" s="36"/>
      <c r="BF116" s="36"/>
    </row>
    <row r="117" spans="1:58" s="7" customFormat="1" ht="12.9" customHeight="1">
      <c r="A117" s="51" t="s">
        <v>65</v>
      </c>
      <c r="B117" s="35">
        <v>4</v>
      </c>
      <c r="C117" s="42" t="s">
        <v>78</v>
      </c>
      <c r="D117" s="35" t="s">
        <v>67</v>
      </c>
      <c r="E117" s="151">
        <v>1500</v>
      </c>
      <c r="F117" s="36" t="s">
        <v>79</v>
      </c>
      <c r="G117" s="36" t="s">
        <v>69</v>
      </c>
      <c r="H117" s="37" t="s">
        <v>561</v>
      </c>
      <c r="I117" s="37" t="s">
        <v>568</v>
      </c>
      <c r="J117" s="37" t="s">
        <v>569</v>
      </c>
      <c r="K117" s="131">
        <v>307.52999999999997</v>
      </c>
      <c r="L117" s="131">
        <v>71.2</v>
      </c>
      <c r="M117" s="56">
        <v>1924.1399999999999</v>
      </c>
      <c r="N117" s="18">
        <f>SUM(Table1[[#This Row],[New Device NC Discounted Purchase Price]:[Estimated Consumables Purchases During 3 Year Lifecycle]])</f>
        <v>2302.87</v>
      </c>
      <c r="O117" s="152">
        <f>Table1[[#This Row],[36-Month Total Lease Payments4]]</f>
        <v>307.77602399999995</v>
      </c>
      <c r="P117" s="152">
        <f>Table1[[#This Row],[Estimated 3 Year Maintenance Agreement Price5]]</f>
        <v>4142.8500000000004</v>
      </c>
      <c r="Q117" s="18">
        <f t="shared" si="15"/>
        <v>4450.6260240000001</v>
      </c>
      <c r="R117" s="45">
        <v>507.14</v>
      </c>
      <c r="S117" s="50">
        <v>0.39360000000000001</v>
      </c>
      <c r="T117" s="56">
        <v>307.52999999999997</v>
      </c>
      <c r="U117" s="50">
        <v>0.25</v>
      </c>
      <c r="V117" s="50">
        <v>0</v>
      </c>
      <c r="W117" s="57" t="s">
        <v>570</v>
      </c>
      <c r="X117" s="44">
        <v>2370817</v>
      </c>
      <c r="Y117" s="45">
        <v>89</v>
      </c>
      <c r="Z117" s="50">
        <v>0.2</v>
      </c>
      <c r="AA117" s="56">
        <v>71.2</v>
      </c>
      <c r="AB117" s="153">
        <v>2.7799999999999998E-2</v>
      </c>
      <c r="AC117" s="56">
        <f>Table1[[#This Row],[New Device NC Discounted Purchase Price2]]*Table1[[#This Row],[36-Month Lease Rate Factor (excluding Software)]]*36</f>
        <v>307.77602399999995</v>
      </c>
      <c r="AD117" s="47">
        <v>2.0899999999999998E-2</v>
      </c>
      <c r="AE117" s="56">
        <f>Table1[[#This Row],[New Device NC Discounted Purchase Price]]*Table1[[#This Row],[48-Month Lease Rate Factor (excluding Software)]]*48</f>
        <v>308.51409599999994</v>
      </c>
      <c r="AF117" s="47">
        <v>1.6799999999999999E-2</v>
      </c>
      <c r="AG117" s="56">
        <f>Table1[[#This Row],[New Device NC Discounted Purchase Price2]]*Table1[[#This Row],[60-Month Lease Rate Factor (excluding Software)]]*60</f>
        <v>309.99023999999991</v>
      </c>
      <c r="AH117" s="47">
        <v>2.7799999999999998E-2</v>
      </c>
      <c r="AI117" s="47">
        <v>2.0899999999999998E-2</v>
      </c>
      <c r="AJ117" s="47">
        <v>1.6799999999999999E-2</v>
      </c>
      <c r="AK117" s="37" t="s">
        <v>571</v>
      </c>
      <c r="AL117" s="197">
        <v>2761.9</v>
      </c>
      <c r="AM117" s="50">
        <v>0.5</v>
      </c>
      <c r="AN117" s="56">
        <v>1380.95</v>
      </c>
      <c r="AO117" s="35">
        <v>0</v>
      </c>
      <c r="AP117" s="52">
        <v>0</v>
      </c>
      <c r="AQ117" s="52">
        <v>0</v>
      </c>
      <c r="AR117" s="130">
        <f t="shared" si="13"/>
        <v>4142.8500000000004</v>
      </c>
      <c r="AS117" s="45"/>
      <c r="AT117" s="36" t="s">
        <v>79</v>
      </c>
      <c r="AU117" s="36" t="s">
        <v>69</v>
      </c>
      <c r="AV117" s="36">
        <v>2500</v>
      </c>
      <c r="AW117" s="36">
        <v>26</v>
      </c>
      <c r="AX117" s="36">
        <v>10</v>
      </c>
      <c r="AY117" s="54" t="s">
        <v>75</v>
      </c>
      <c r="AZ117" s="36">
        <v>250</v>
      </c>
      <c r="BA117" s="36">
        <v>100</v>
      </c>
      <c r="BB117" s="36" t="s">
        <v>572</v>
      </c>
      <c r="BC117" s="10" t="s">
        <v>573</v>
      </c>
      <c r="BD117" s="59" t="str">
        <f t="shared" si="14"/>
        <v>Laser / LED Printer - 11 to 20 CPM (Color)CS331DW</v>
      </c>
      <c r="BE117" s="36"/>
      <c r="BF117" s="36"/>
    </row>
    <row r="118" spans="1:58" s="7" customFormat="1" ht="12.9" customHeight="1">
      <c r="A118" s="51" t="s">
        <v>65</v>
      </c>
      <c r="B118" s="35">
        <v>5</v>
      </c>
      <c r="C118" s="42" t="s">
        <v>85</v>
      </c>
      <c r="D118" s="35" t="s">
        <v>67</v>
      </c>
      <c r="E118" s="151">
        <v>3000</v>
      </c>
      <c r="F118" s="36" t="s">
        <v>68</v>
      </c>
      <c r="G118" s="36" t="s">
        <v>69</v>
      </c>
      <c r="H118" s="37" t="s">
        <v>561</v>
      </c>
      <c r="I118" s="37" t="s">
        <v>574</v>
      </c>
      <c r="J118" s="37" t="s">
        <v>575</v>
      </c>
      <c r="K118" s="131">
        <v>197.49</v>
      </c>
      <c r="L118" s="131">
        <v>60</v>
      </c>
      <c r="M118" s="56">
        <v>1469.8500000000001</v>
      </c>
      <c r="N118" s="18">
        <f>SUM(Table1[[#This Row],[New Device NC Discounted Purchase Price]:[Estimated Consumables Purchases During 3 Year Lifecycle]])</f>
        <v>1727.3400000000001</v>
      </c>
      <c r="O118" s="152">
        <v>197.65</v>
      </c>
      <c r="P118" s="152">
        <f>Table1[[#This Row],[Estimated 3 Year Maintenance Agreement Price5]]</f>
        <v>2109.4049999999997</v>
      </c>
      <c r="Q118" s="18">
        <f t="shared" si="15"/>
        <v>2307.0549999999998</v>
      </c>
      <c r="R118" s="45">
        <v>380</v>
      </c>
      <c r="S118" s="50">
        <v>0.4803</v>
      </c>
      <c r="T118" s="56">
        <v>197.49</v>
      </c>
      <c r="U118" s="50">
        <v>0.25</v>
      </c>
      <c r="V118" s="50">
        <v>0</v>
      </c>
      <c r="W118" s="57" t="s">
        <v>564</v>
      </c>
      <c r="X118" s="44">
        <v>2371828</v>
      </c>
      <c r="Y118" s="45">
        <v>75</v>
      </c>
      <c r="Z118" s="50">
        <v>0.2</v>
      </c>
      <c r="AA118" s="56">
        <v>60</v>
      </c>
      <c r="AB118" s="153">
        <v>2.7799999999999998E-2</v>
      </c>
      <c r="AC118" s="56">
        <f>Table1[[#This Row],[New Device NC Discounted Purchase Price2]]*Table1[[#This Row],[36-Month Lease Rate Factor (excluding Software)]]*36</f>
        <v>197.64799200000002</v>
      </c>
      <c r="AD118" s="47">
        <v>2.0899999999999998E-2</v>
      </c>
      <c r="AE118" s="56">
        <f>Table1[[#This Row],[New Device NC Discounted Purchase Price]]*Table1[[#This Row],[48-Month Lease Rate Factor (excluding Software)]]*48</f>
        <v>198.12196799999998</v>
      </c>
      <c r="AF118" s="47">
        <v>1.6799999999999999E-2</v>
      </c>
      <c r="AG118" s="56">
        <f>Table1[[#This Row],[New Device NC Discounted Purchase Price2]]*Table1[[#This Row],[60-Month Lease Rate Factor (excluding Software)]]*60</f>
        <v>199.06992</v>
      </c>
      <c r="AH118" s="47">
        <v>2.7799999999999998E-2</v>
      </c>
      <c r="AI118" s="47">
        <v>2.0899999999999998E-2</v>
      </c>
      <c r="AJ118" s="47">
        <v>1.6799999999999999E-2</v>
      </c>
      <c r="AK118" s="37" t="s">
        <v>576</v>
      </c>
      <c r="AL118" s="198">
        <v>1406.27</v>
      </c>
      <c r="AM118" s="50">
        <v>0.5</v>
      </c>
      <c r="AN118" s="56">
        <v>703.13499999999999</v>
      </c>
      <c r="AO118" s="35" t="s">
        <v>566</v>
      </c>
      <c r="AP118" s="52">
        <v>0</v>
      </c>
      <c r="AQ118" s="154"/>
      <c r="AR118" s="130">
        <f t="shared" si="13"/>
        <v>2109.4049999999997</v>
      </c>
      <c r="AS118" s="45"/>
      <c r="AT118" s="36" t="s">
        <v>68</v>
      </c>
      <c r="AU118" s="36" t="s">
        <v>69</v>
      </c>
      <c r="AV118" s="36">
        <v>10000</v>
      </c>
      <c r="AW118" s="36">
        <v>42</v>
      </c>
      <c r="AX118" s="36">
        <v>6</v>
      </c>
      <c r="AY118" s="54" t="s">
        <v>75</v>
      </c>
      <c r="AZ118" s="36">
        <v>900</v>
      </c>
      <c r="BA118" s="36">
        <v>150</v>
      </c>
      <c r="BB118" s="36" t="s">
        <v>252</v>
      </c>
      <c r="BC118" s="12" t="s">
        <v>577</v>
      </c>
      <c r="BD118" s="59" t="str">
        <f t="shared" si="14"/>
        <v>Laser / LED Printer - 31 to 44 CPM (Mono)MS431DN</v>
      </c>
      <c r="BE118" s="36"/>
      <c r="BF118" s="36"/>
    </row>
    <row r="119" spans="1:58" s="7" customFormat="1" ht="12.9" customHeight="1">
      <c r="A119" s="51" t="s">
        <v>65</v>
      </c>
      <c r="B119" s="35">
        <v>6</v>
      </c>
      <c r="C119" s="42" t="s">
        <v>88</v>
      </c>
      <c r="D119" s="35" t="s">
        <v>67</v>
      </c>
      <c r="E119" s="151">
        <v>3000</v>
      </c>
      <c r="F119" s="36" t="s">
        <v>79</v>
      </c>
      <c r="G119" s="36" t="s">
        <v>69</v>
      </c>
      <c r="H119" s="37" t="s">
        <v>561</v>
      </c>
      <c r="I119" s="37" t="s">
        <v>578</v>
      </c>
      <c r="J119" s="37" t="s">
        <v>579</v>
      </c>
      <c r="K119" s="131">
        <v>345.77</v>
      </c>
      <c r="L119" s="131">
        <v>95.2</v>
      </c>
      <c r="M119" s="56">
        <v>4802.46</v>
      </c>
      <c r="N119" s="18">
        <f>SUM(Table1[[#This Row],[New Device NC Discounted Purchase Price]:[Estimated Consumables Purchases During 3 Year Lifecycle]])</f>
        <v>5243.43</v>
      </c>
      <c r="O119" s="152">
        <f>Table1[[#This Row],[36-Month Total Lease Payments4]]</f>
        <v>346.04661599999991</v>
      </c>
      <c r="P119" s="152">
        <f>Table1[[#This Row],[Estimated 3 Year Maintenance Agreement Price5]]</f>
        <v>8034.8099999999995</v>
      </c>
      <c r="Q119" s="18">
        <f t="shared" si="15"/>
        <v>8380.8566159999991</v>
      </c>
      <c r="R119" s="45">
        <v>571.42999999999995</v>
      </c>
      <c r="S119" s="50">
        <v>0.39489999999999997</v>
      </c>
      <c r="T119" s="56">
        <v>345.77</v>
      </c>
      <c r="U119" s="50">
        <v>0.25</v>
      </c>
      <c r="V119" s="50">
        <v>0</v>
      </c>
      <c r="W119" s="57" t="s">
        <v>570</v>
      </c>
      <c r="X119" s="44">
        <v>2371441</v>
      </c>
      <c r="Y119" s="45">
        <v>119</v>
      </c>
      <c r="Z119" s="50">
        <v>0.2</v>
      </c>
      <c r="AA119" s="56">
        <v>95.2</v>
      </c>
      <c r="AB119" s="153">
        <v>2.7799999999999998E-2</v>
      </c>
      <c r="AC119" s="56">
        <f>Table1[[#This Row],[New Device NC Discounted Purchase Price2]]*Table1[[#This Row],[36-Month Lease Rate Factor (excluding Software)]]*36</f>
        <v>346.04661599999991</v>
      </c>
      <c r="AD119" s="47">
        <v>2.0899999999999998E-2</v>
      </c>
      <c r="AE119" s="56">
        <f>Table1[[#This Row],[New Device NC Discounted Purchase Price]]*Table1[[#This Row],[48-Month Lease Rate Factor (excluding Software)]]*48</f>
        <v>346.87646399999994</v>
      </c>
      <c r="AF119" s="47">
        <v>1.6799999999999999E-2</v>
      </c>
      <c r="AG119" s="56">
        <f>Table1[[#This Row],[New Device NC Discounted Purchase Price2]]*Table1[[#This Row],[60-Month Lease Rate Factor (excluding Software)]]*60</f>
        <v>348.53615999999994</v>
      </c>
      <c r="AH119" s="47">
        <v>2.7799999999999998E-2</v>
      </c>
      <c r="AI119" s="47">
        <v>2.0899999999999998E-2</v>
      </c>
      <c r="AJ119" s="47">
        <v>1.6799999999999999E-2</v>
      </c>
      <c r="AK119" s="37" t="s">
        <v>580</v>
      </c>
      <c r="AL119" s="197">
        <v>5356.54</v>
      </c>
      <c r="AM119" s="50">
        <v>0.5</v>
      </c>
      <c r="AN119" s="56">
        <v>2678.27</v>
      </c>
      <c r="AO119" s="35">
        <v>0</v>
      </c>
      <c r="AP119" s="52">
        <v>0</v>
      </c>
      <c r="AQ119" s="52">
        <v>0</v>
      </c>
      <c r="AR119" s="130">
        <f t="shared" si="13"/>
        <v>8034.8099999999995</v>
      </c>
      <c r="AS119" s="45"/>
      <c r="AT119" s="36" t="s">
        <v>79</v>
      </c>
      <c r="AU119" s="36" t="s">
        <v>69</v>
      </c>
      <c r="AV119" s="36">
        <v>5000</v>
      </c>
      <c r="AW119" s="36">
        <v>26</v>
      </c>
      <c r="AX119" s="36">
        <v>11</v>
      </c>
      <c r="AY119" s="54" t="s">
        <v>75</v>
      </c>
      <c r="AZ119" s="36">
        <v>250</v>
      </c>
      <c r="BA119" s="36">
        <v>100</v>
      </c>
      <c r="BB119" s="36" t="s">
        <v>581</v>
      </c>
      <c r="BC119" s="10" t="s">
        <v>582</v>
      </c>
      <c r="BD119" s="59" t="str">
        <f t="shared" si="14"/>
        <v>Laser / LED Printer - 21 to 34 CPM (Color)CS431DW</v>
      </c>
      <c r="BE119" s="36"/>
      <c r="BF119" s="36"/>
    </row>
    <row r="120" spans="1:58" s="7" customFormat="1" ht="12.9" customHeight="1">
      <c r="A120" s="51" t="s">
        <v>65</v>
      </c>
      <c r="B120" s="35">
        <v>7</v>
      </c>
      <c r="C120" s="42" t="s">
        <v>91</v>
      </c>
      <c r="D120" s="35" t="s">
        <v>67</v>
      </c>
      <c r="E120" s="151">
        <v>5000</v>
      </c>
      <c r="F120" s="36" t="s">
        <v>68</v>
      </c>
      <c r="G120" s="36" t="s">
        <v>69</v>
      </c>
      <c r="H120" s="37" t="s">
        <v>561</v>
      </c>
      <c r="I120" s="74" t="s">
        <v>583</v>
      </c>
      <c r="J120" s="108" t="s">
        <v>584</v>
      </c>
      <c r="K120" s="131">
        <v>405.17</v>
      </c>
      <c r="L120" s="131">
        <v>127.2</v>
      </c>
      <c r="M120" s="56">
        <v>2539.02</v>
      </c>
      <c r="N120" s="18">
        <f>SUM(Table1[[#This Row],[New Device NC Discounted Purchase Price]:[Estimated Consumables Purchases During 3 Year Lifecycle]])</f>
        <v>3071.39</v>
      </c>
      <c r="O120" s="152">
        <f>Table1[[#This Row],[36-Month Total Lease Payments4]]</f>
        <v>405.49413600000003</v>
      </c>
      <c r="P120" s="152">
        <f>Table1[[#This Row],[Estimated 3 Year Maintenance Agreement Price5]]</f>
        <v>2448.3000000000002</v>
      </c>
      <c r="Q120" s="18">
        <f t="shared" si="15"/>
        <v>2853.7941360000004</v>
      </c>
      <c r="R120" s="45">
        <v>863.3</v>
      </c>
      <c r="S120" s="50">
        <v>0.53067299895748865</v>
      </c>
      <c r="T120" s="56">
        <v>405.17</v>
      </c>
      <c r="U120" s="50">
        <v>0.25</v>
      </c>
      <c r="V120" s="50">
        <v>0</v>
      </c>
      <c r="W120" s="57" t="s">
        <v>564</v>
      </c>
      <c r="X120" s="4">
        <v>2374717</v>
      </c>
      <c r="Y120" s="23">
        <v>159</v>
      </c>
      <c r="Z120" s="50">
        <v>0.2</v>
      </c>
      <c r="AA120" s="56">
        <v>127.2</v>
      </c>
      <c r="AB120" s="153">
        <v>2.7799999999999998E-2</v>
      </c>
      <c r="AC120" s="56">
        <f>Table1[[#This Row],[New Device NC Discounted Purchase Price2]]*Table1[[#This Row],[36-Month Lease Rate Factor (excluding Software)]]*36</f>
        <v>405.49413600000003</v>
      </c>
      <c r="AD120" s="47">
        <v>2.0899999999999998E-2</v>
      </c>
      <c r="AE120" s="56">
        <f>Table1[[#This Row],[New Device NC Discounted Purchase Price]]*Table1[[#This Row],[48-Month Lease Rate Factor (excluding Software)]]*48</f>
        <v>406.466544</v>
      </c>
      <c r="AF120" s="47">
        <v>1.6799999999999999E-2</v>
      </c>
      <c r="AG120" s="56">
        <f>Table1[[#This Row],[New Device NC Discounted Purchase Price2]]*Table1[[#This Row],[60-Month Lease Rate Factor (excluding Software)]]*60</f>
        <v>408.41136</v>
      </c>
      <c r="AH120" s="47">
        <v>2.7799999999999998E-2</v>
      </c>
      <c r="AI120" s="47">
        <v>2.0899999999999998E-2</v>
      </c>
      <c r="AJ120" s="47">
        <v>1.6799999999999999E-2</v>
      </c>
      <c r="AK120" s="37" t="s">
        <v>585</v>
      </c>
      <c r="AL120" s="197">
        <v>1632.19</v>
      </c>
      <c r="AM120" s="50">
        <v>0.5</v>
      </c>
      <c r="AN120" s="56">
        <v>816.1</v>
      </c>
      <c r="AO120" s="35" t="s">
        <v>566</v>
      </c>
      <c r="AP120" s="52">
        <v>0</v>
      </c>
      <c r="AQ120" s="154"/>
      <c r="AR120" s="130">
        <f t="shared" si="13"/>
        <v>2448.3000000000002</v>
      </c>
      <c r="AS120" s="45"/>
      <c r="AT120" s="36" t="s">
        <v>68</v>
      </c>
      <c r="AU120" s="36" t="s">
        <v>69</v>
      </c>
      <c r="AV120" s="36">
        <v>15000</v>
      </c>
      <c r="AW120" s="36">
        <v>46</v>
      </c>
      <c r="AX120" s="36">
        <v>6</v>
      </c>
      <c r="AY120" s="54" t="s">
        <v>75</v>
      </c>
      <c r="AZ120" s="36">
        <v>350</v>
      </c>
      <c r="BA120" s="36">
        <v>150</v>
      </c>
      <c r="BB120" s="36" t="s">
        <v>245</v>
      </c>
      <c r="BC120" s="12" t="s">
        <v>586</v>
      </c>
      <c r="BD120" s="59" t="str">
        <f t="shared" si="14"/>
        <v>Laser / LED Printer - 45 or more CPM (Mono)MS531dw</v>
      </c>
      <c r="BE120" s="36"/>
      <c r="BF120" s="36"/>
    </row>
    <row r="121" spans="1:58" s="7" customFormat="1" ht="12.9" customHeight="1">
      <c r="A121" s="51" t="s">
        <v>65</v>
      </c>
      <c r="B121" s="35">
        <v>8</v>
      </c>
      <c r="C121" s="42" t="s">
        <v>98</v>
      </c>
      <c r="D121" s="35" t="s">
        <v>67</v>
      </c>
      <c r="E121" s="151">
        <v>5000</v>
      </c>
      <c r="F121" s="36" t="s">
        <v>79</v>
      </c>
      <c r="G121" s="36" t="s">
        <v>69</v>
      </c>
      <c r="H121" s="37" t="s">
        <v>561</v>
      </c>
      <c r="I121" s="37" t="s">
        <v>587</v>
      </c>
      <c r="J121" s="37" t="s">
        <v>588</v>
      </c>
      <c r="K121" s="131">
        <v>572.59929999999997</v>
      </c>
      <c r="L121" s="131">
        <v>127.2</v>
      </c>
      <c r="M121" s="56">
        <v>6912.2</v>
      </c>
      <c r="N121" s="18">
        <f>SUM(Table1[[#This Row],[New Device NC Discounted Purchase Price]:[Estimated Consumables Purchases During 3 Year Lifecycle]])</f>
        <v>7611.9992999999995</v>
      </c>
      <c r="O121" s="152">
        <f>Table1[[#This Row],[36-Month Total Lease Payments4]]</f>
        <v>573.05737943999998</v>
      </c>
      <c r="P121" s="152">
        <f>Table1[[#This Row],[Estimated 3 Year Maintenance Agreement Price5]]</f>
        <v>3092.3999999999996</v>
      </c>
      <c r="Q121" s="18">
        <f t="shared" si="15"/>
        <v>3665.4573794399994</v>
      </c>
      <c r="R121" s="45">
        <v>1333.73</v>
      </c>
      <c r="S121" s="50">
        <v>0.57067772337729528</v>
      </c>
      <c r="T121" s="56">
        <v>572.59929999999997</v>
      </c>
      <c r="U121" s="50">
        <v>0.25</v>
      </c>
      <c r="V121" s="50">
        <v>0</v>
      </c>
      <c r="W121" s="57" t="s">
        <v>589</v>
      </c>
      <c r="X121" s="5">
        <v>2361930</v>
      </c>
      <c r="Y121" s="24">
        <v>159</v>
      </c>
      <c r="Z121" s="50">
        <v>0.2</v>
      </c>
      <c r="AA121" s="56">
        <v>127.2</v>
      </c>
      <c r="AB121" s="153">
        <v>2.7799999999999998E-2</v>
      </c>
      <c r="AC121" s="56">
        <f>Table1[[#This Row],[New Device NC Discounted Purchase Price2]]*Table1[[#This Row],[36-Month Lease Rate Factor (excluding Software)]]*36</f>
        <v>573.05737943999998</v>
      </c>
      <c r="AD121" s="47">
        <v>2.0899999999999998E-2</v>
      </c>
      <c r="AE121" s="56">
        <f>Table1[[#This Row],[New Device NC Discounted Purchase Price]]*Table1[[#This Row],[48-Month Lease Rate Factor (excluding Software)]]*48</f>
        <v>574.43161775999999</v>
      </c>
      <c r="AF121" s="47">
        <v>1.6799999999999999E-2</v>
      </c>
      <c r="AG121" s="56">
        <f>Table1[[#This Row],[New Device NC Discounted Purchase Price2]]*Table1[[#This Row],[60-Month Lease Rate Factor (excluding Software)]]*60</f>
        <v>577.18009439999992</v>
      </c>
      <c r="AH121" s="47">
        <v>2.7799999999999998E-2</v>
      </c>
      <c r="AI121" s="47">
        <v>2.0899999999999998E-2</v>
      </c>
      <c r="AJ121" s="47">
        <v>1.6799999999999999E-2</v>
      </c>
      <c r="AK121" s="37" t="s">
        <v>590</v>
      </c>
      <c r="AL121" s="197">
        <v>2061.6</v>
      </c>
      <c r="AM121" s="50">
        <v>0.5</v>
      </c>
      <c r="AN121" s="56">
        <v>1030.8</v>
      </c>
      <c r="AO121" s="35">
        <v>0</v>
      </c>
      <c r="AP121" s="52">
        <v>0</v>
      </c>
      <c r="AQ121" s="52">
        <v>0</v>
      </c>
      <c r="AR121" s="130">
        <f t="shared" si="13"/>
        <v>3092.3999999999996</v>
      </c>
      <c r="AS121" s="45"/>
      <c r="AT121" s="36" t="s">
        <v>79</v>
      </c>
      <c r="AU121" s="36" t="s">
        <v>69</v>
      </c>
      <c r="AV121" s="36">
        <v>15000</v>
      </c>
      <c r="AW121" s="36">
        <v>46</v>
      </c>
      <c r="AX121" s="36">
        <v>6</v>
      </c>
      <c r="AY121" s="54" t="s">
        <v>75</v>
      </c>
      <c r="AZ121" s="36">
        <v>2000</v>
      </c>
      <c r="BA121" s="36">
        <v>150</v>
      </c>
      <c r="BB121" s="36" t="s">
        <v>581</v>
      </c>
      <c r="BC121" s="10" t="s">
        <v>591</v>
      </c>
      <c r="BD121" s="59" t="str">
        <f t="shared" si="14"/>
        <v>Laser / LED Printer - 35 or more CPM (Color)CS730de</v>
      </c>
      <c r="BE121" s="36"/>
      <c r="BF121" s="36"/>
    </row>
    <row r="122" spans="1:58" s="7" customFormat="1" ht="12.9" customHeight="1">
      <c r="A122" s="51" t="s">
        <v>65</v>
      </c>
      <c r="B122" s="35">
        <v>9</v>
      </c>
      <c r="C122" s="42" t="s">
        <v>103</v>
      </c>
      <c r="D122" s="35" t="s">
        <v>67</v>
      </c>
      <c r="E122" s="151">
        <v>4000</v>
      </c>
      <c r="F122" s="36" t="s">
        <v>68</v>
      </c>
      <c r="G122" s="36" t="s">
        <v>104</v>
      </c>
      <c r="H122" s="37" t="s">
        <v>561</v>
      </c>
      <c r="I122" s="37" t="s">
        <v>592</v>
      </c>
      <c r="J122" s="37" t="s">
        <v>593</v>
      </c>
      <c r="K122" s="131">
        <v>2506.4294000000004</v>
      </c>
      <c r="L122" s="131">
        <v>879.2</v>
      </c>
      <c r="M122" s="56">
        <v>809.19920000000002</v>
      </c>
      <c r="N122" s="18">
        <f>SUM(Table1[[#This Row],[New Device NC Discounted Purchase Price]:[Estimated Consumables Purchases During 3 Year Lifecycle]])</f>
        <v>4194.8286000000007</v>
      </c>
      <c r="O122" s="152">
        <f>Table1[[#This Row],[36-Month Total Lease Payments4]]</f>
        <v>2508.4345435200003</v>
      </c>
      <c r="P122" s="152">
        <f>Table1[[#This Row],[Estimated 3 Year Maintenance Agreement Price5]]</f>
        <v>1471.68</v>
      </c>
      <c r="Q122" s="18">
        <f t="shared" si="15"/>
        <v>3980.1145435200006</v>
      </c>
      <c r="R122" s="45">
        <v>4321.43</v>
      </c>
      <c r="S122" s="50">
        <v>0.42</v>
      </c>
      <c r="T122" s="56">
        <v>2506.4294000000004</v>
      </c>
      <c r="U122" s="50">
        <v>0.25</v>
      </c>
      <c r="V122" s="50">
        <v>0</v>
      </c>
      <c r="W122" s="57" t="s">
        <v>594</v>
      </c>
      <c r="X122" s="5">
        <v>2356941</v>
      </c>
      <c r="Y122" s="24">
        <v>1099</v>
      </c>
      <c r="Z122" s="50">
        <v>0.2</v>
      </c>
      <c r="AA122" s="56">
        <v>879.2</v>
      </c>
      <c r="AB122" s="153">
        <v>2.7799999999999998E-2</v>
      </c>
      <c r="AC122" s="56">
        <f>Table1[[#This Row],[New Device NC Discounted Purchase Price2]]*Table1[[#This Row],[36-Month Lease Rate Factor (excluding Software)]]*36</f>
        <v>2508.4345435200003</v>
      </c>
      <c r="AD122" s="47">
        <v>2.0899999999999998E-2</v>
      </c>
      <c r="AE122" s="56">
        <f>Table1[[#This Row],[New Device NC Discounted Purchase Price]]*Table1[[#This Row],[48-Month Lease Rate Factor (excluding Software)]]*48</f>
        <v>2514.4499740800002</v>
      </c>
      <c r="AF122" s="47">
        <v>1.6799999999999999E-2</v>
      </c>
      <c r="AG122" s="56">
        <f>Table1[[#This Row],[New Device NC Discounted Purchase Price2]]*Table1[[#This Row],[60-Month Lease Rate Factor (excluding Software)]]*60</f>
        <v>2526.4808352000005</v>
      </c>
      <c r="AH122" s="47">
        <v>2.7799999999999998E-2</v>
      </c>
      <c r="AI122" s="47">
        <v>2.0899999999999998E-2</v>
      </c>
      <c r="AJ122" s="47">
        <v>1.6799999999999999E-2</v>
      </c>
      <c r="AK122" s="37" t="s">
        <v>595</v>
      </c>
      <c r="AL122" s="197">
        <v>981.12</v>
      </c>
      <c r="AM122" s="50">
        <v>0.5</v>
      </c>
      <c r="AN122" s="56">
        <v>490.56</v>
      </c>
      <c r="AO122" s="35">
        <v>0</v>
      </c>
      <c r="AP122" s="52">
        <v>0</v>
      </c>
      <c r="AQ122" s="154"/>
      <c r="AR122" s="130">
        <f t="shared" si="13"/>
        <v>1471.68</v>
      </c>
      <c r="AS122" s="45"/>
      <c r="AT122" s="36" t="s">
        <v>68</v>
      </c>
      <c r="AU122" s="36" t="s">
        <v>104</v>
      </c>
      <c r="AV122" s="36">
        <v>59000</v>
      </c>
      <c r="AW122" s="36">
        <v>55</v>
      </c>
      <c r="AX122" s="36">
        <v>5.5</v>
      </c>
      <c r="AY122" s="54" t="s">
        <v>75</v>
      </c>
      <c r="AZ122" s="36" t="s">
        <v>596</v>
      </c>
      <c r="BA122" s="36" t="s">
        <v>597</v>
      </c>
      <c r="BB122" s="36" t="s">
        <v>598</v>
      </c>
      <c r="BC122" s="10" t="s">
        <v>599</v>
      </c>
      <c r="BD122" s="59" t="str">
        <f t="shared" si="14"/>
        <v>Laser / LED Printer - 30 or more CPM (Mono)(Ledger)MS911de</v>
      </c>
      <c r="BE122" s="36"/>
      <c r="BF122" s="36"/>
    </row>
    <row r="123" spans="1:58" s="7" customFormat="1" ht="12.9" customHeight="1">
      <c r="A123" s="51" t="s">
        <v>65</v>
      </c>
      <c r="B123" s="35">
        <v>10</v>
      </c>
      <c r="C123" s="42" t="s">
        <v>110</v>
      </c>
      <c r="D123" s="35" t="s">
        <v>67</v>
      </c>
      <c r="E123" s="151">
        <v>4000</v>
      </c>
      <c r="F123" s="36" t="s">
        <v>79</v>
      </c>
      <c r="G123" s="36" t="s">
        <v>104</v>
      </c>
      <c r="H123" s="37" t="s">
        <v>561</v>
      </c>
      <c r="I123" s="37" t="s">
        <v>600</v>
      </c>
      <c r="J123" s="37" t="s">
        <v>601</v>
      </c>
      <c r="K123" s="131">
        <v>1231.8737000000001</v>
      </c>
      <c r="L123" s="131">
        <v>879.2</v>
      </c>
      <c r="M123" s="56">
        <v>3785.81</v>
      </c>
      <c r="N123" s="18">
        <f>SUM(Table1[[#This Row],[New Device NC Discounted Purchase Price]:[Estimated Consumables Purchases During 3 Year Lifecycle]])</f>
        <v>5896.8837000000003</v>
      </c>
      <c r="O123" s="152">
        <f>Table1[[#This Row],[36-Month Total Lease Payments4]]</f>
        <v>1232.85919896</v>
      </c>
      <c r="P123" s="152">
        <f>Table1[[#This Row],[Estimated 3 Year Maintenance Agreement Price5]]</f>
        <v>7856.73</v>
      </c>
      <c r="Q123" s="18">
        <f t="shared" si="15"/>
        <v>9089.5891989599986</v>
      </c>
      <c r="R123" s="45">
        <v>5101.71</v>
      </c>
      <c r="S123" s="123">
        <v>0.75853782359248179</v>
      </c>
      <c r="T123" s="56">
        <v>1231.8737000000001</v>
      </c>
      <c r="U123" s="50">
        <v>0.25</v>
      </c>
      <c r="V123" s="50">
        <v>0</v>
      </c>
      <c r="W123" s="57" t="s">
        <v>594</v>
      </c>
      <c r="X123" s="4">
        <v>2373553</v>
      </c>
      <c r="Y123" s="25">
        <v>1099</v>
      </c>
      <c r="Z123" s="50">
        <v>0.2</v>
      </c>
      <c r="AA123" s="56">
        <v>879.2</v>
      </c>
      <c r="AB123" s="153">
        <v>2.7799999999999998E-2</v>
      </c>
      <c r="AC123" s="56">
        <f>Table1[[#This Row],[New Device NC Discounted Purchase Price2]]*Table1[[#This Row],[36-Month Lease Rate Factor (excluding Software)]]*36</f>
        <v>1232.85919896</v>
      </c>
      <c r="AD123" s="47">
        <v>2.0899999999999998E-2</v>
      </c>
      <c r="AE123" s="56">
        <f>Table1[[#This Row],[New Device NC Discounted Purchase Price]]*Table1[[#This Row],[48-Month Lease Rate Factor (excluding Software)]]*48</f>
        <v>1235.81569584</v>
      </c>
      <c r="AF123" s="47">
        <v>1.6799999999999999E-2</v>
      </c>
      <c r="AG123" s="56">
        <f>Table1[[#This Row],[New Device NC Discounted Purchase Price2]]*Table1[[#This Row],[60-Month Lease Rate Factor (excluding Software)]]*60</f>
        <v>1241.7286896000001</v>
      </c>
      <c r="AH123" s="47">
        <v>2.7799999999999998E-2</v>
      </c>
      <c r="AI123" s="47">
        <v>2.0899999999999998E-2</v>
      </c>
      <c r="AJ123" s="47">
        <v>1.6799999999999999E-2</v>
      </c>
      <c r="AK123" s="37" t="s">
        <v>602</v>
      </c>
      <c r="AL123" s="197">
        <v>5237.82</v>
      </c>
      <c r="AM123" s="50">
        <v>0.5</v>
      </c>
      <c r="AN123" s="56">
        <v>2618.91</v>
      </c>
      <c r="AO123" s="35" t="s">
        <v>566</v>
      </c>
      <c r="AP123" s="52">
        <v>0</v>
      </c>
      <c r="AQ123" s="52">
        <v>0</v>
      </c>
      <c r="AR123" s="130">
        <f t="shared" si="13"/>
        <v>7856.73</v>
      </c>
      <c r="AS123" s="45"/>
      <c r="AT123" s="36" t="s">
        <v>79</v>
      </c>
      <c r="AU123" s="36" t="s">
        <v>104</v>
      </c>
      <c r="AV123" s="36">
        <v>50000</v>
      </c>
      <c r="AW123" s="36">
        <v>55</v>
      </c>
      <c r="AX123" s="36">
        <v>5</v>
      </c>
      <c r="AY123" s="54" t="s">
        <v>75</v>
      </c>
      <c r="AZ123" s="36">
        <v>1140</v>
      </c>
      <c r="BA123" s="36">
        <v>400</v>
      </c>
      <c r="BB123" s="36" t="s">
        <v>144</v>
      </c>
      <c r="BC123" s="124" t="s">
        <v>603</v>
      </c>
      <c r="BD123" s="59" t="str">
        <f t="shared" si="14"/>
        <v>Laser / LED Printer - 20 or more CPM (Color)(Ledger)CS943DE</v>
      </c>
      <c r="BE123" s="36"/>
      <c r="BF123" s="36"/>
    </row>
    <row r="124" spans="1:58" s="7" customFormat="1" ht="12.9" customHeight="1">
      <c r="A124" s="51" t="s">
        <v>116</v>
      </c>
      <c r="B124" s="35">
        <v>11</v>
      </c>
      <c r="C124" s="42" t="s">
        <v>117</v>
      </c>
      <c r="D124" s="35" t="s">
        <v>118</v>
      </c>
      <c r="E124" s="151">
        <v>2500</v>
      </c>
      <c r="F124" s="36" t="s">
        <v>68</v>
      </c>
      <c r="G124" s="36" t="s">
        <v>69</v>
      </c>
      <c r="H124" s="37" t="s">
        <v>561</v>
      </c>
      <c r="I124" s="37" t="s">
        <v>604</v>
      </c>
      <c r="J124" s="37" t="s">
        <v>605</v>
      </c>
      <c r="K124" s="131">
        <v>268.77999999999997</v>
      </c>
      <c r="L124" s="131">
        <v>72</v>
      </c>
      <c r="M124" s="56">
        <v>1376.3</v>
      </c>
      <c r="N124" s="18">
        <f>SUM(Table1[[#This Row],[New Device NC Discounted Purchase Price]:[Estimated Consumables Purchases During 3 Year Lifecycle]])</f>
        <v>1717.08</v>
      </c>
      <c r="O124" s="152">
        <f>Table1[[#This Row],[36-Month Total Lease Payments4]]</f>
        <v>268.99502399999994</v>
      </c>
      <c r="P124" s="152">
        <f>Table1[[#This Row],[Estimated 3 Year Maintenance Agreement Price5]]</f>
        <v>1856.6999999999998</v>
      </c>
      <c r="Q124" s="18">
        <f t="shared" si="15"/>
        <v>2125.6950239999996</v>
      </c>
      <c r="R124" s="45">
        <v>507.14</v>
      </c>
      <c r="S124" s="50">
        <v>0.47</v>
      </c>
      <c r="T124" s="56">
        <v>268.77999999999997</v>
      </c>
      <c r="U124" s="50">
        <v>0.25</v>
      </c>
      <c r="V124" s="50">
        <v>0</v>
      </c>
      <c r="W124" s="57" t="s">
        <v>564</v>
      </c>
      <c r="X124" s="4">
        <v>2371976</v>
      </c>
      <c r="Y124" s="23">
        <v>90</v>
      </c>
      <c r="Z124" s="50">
        <v>0.2</v>
      </c>
      <c r="AA124" s="56">
        <v>72</v>
      </c>
      <c r="AB124" s="153">
        <v>2.7799999999999998E-2</v>
      </c>
      <c r="AC124" s="56">
        <f>Table1[[#This Row],[New Device NC Discounted Purchase Price2]]*Table1[[#This Row],[36-Month Lease Rate Factor (excluding Software)]]*36</f>
        <v>268.99502399999994</v>
      </c>
      <c r="AD124" s="47">
        <v>2.0899999999999998E-2</v>
      </c>
      <c r="AE124" s="56">
        <f>Table1[[#This Row],[New Device NC Discounted Purchase Price]]*Table1[[#This Row],[48-Month Lease Rate Factor (excluding Software)]]*48</f>
        <v>269.64009599999997</v>
      </c>
      <c r="AF124" s="47">
        <v>1.6799999999999999E-2</v>
      </c>
      <c r="AG124" s="56">
        <f>Table1[[#This Row],[New Device NC Discounted Purchase Price2]]*Table1[[#This Row],[60-Month Lease Rate Factor (excluding Software)]]*60</f>
        <v>270.93023999999997</v>
      </c>
      <c r="AH124" s="47">
        <v>2.7799999999999998E-2</v>
      </c>
      <c r="AI124" s="47">
        <v>2.0899999999999998E-2</v>
      </c>
      <c r="AJ124" s="47">
        <v>1.6799999999999999E-2</v>
      </c>
      <c r="AK124" s="37" t="s">
        <v>606</v>
      </c>
      <c r="AL124" s="197">
        <v>1237.8</v>
      </c>
      <c r="AM124" s="50">
        <v>0.5</v>
      </c>
      <c r="AN124" s="56">
        <v>618.9</v>
      </c>
      <c r="AO124" s="35" t="s">
        <v>566</v>
      </c>
      <c r="AP124" s="52">
        <v>0</v>
      </c>
      <c r="AQ124" s="154"/>
      <c r="AR124" s="130">
        <f t="shared" si="13"/>
        <v>1856.6999999999998</v>
      </c>
      <c r="AS124" s="45">
        <v>295</v>
      </c>
      <c r="AT124" s="36" t="s">
        <v>68</v>
      </c>
      <c r="AU124" s="36" t="s">
        <v>69</v>
      </c>
      <c r="AV124" s="36">
        <v>5000</v>
      </c>
      <c r="AW124" s="36">
        <v>40</v>
      </c>
      <c r="AX124" s="36">
        <v>6</v>
      </c>
      <c r="AY124" s="54" t="s">
        <v>75</v>
      </c>
      <c r="AZ124" s="36">
        <v>350</v>
      </c>
      <c r="BA124" s="36">
        <v>150</v>
      </c>
      <c r="BB124" s="36" t="s">
        <v>245</v>
      </c>
      <c r="BC124" s="124" t="s">
        <v>607</v>
      </c>
      <c r="BD124" s="59" t="str">
        <f t="shared" si="14"/>
        <v>Digital MFD - 19 to 30 CPM (Mono)MX331ADN</v>
      </c>
      <c r="BE124" s="36"/>
      <c r="BF124" s="36"/>
    </row>
    <row r="125" spans="1:58" s="7" customFormat="1" ht="12.9" customHeight="1">
      <c r="A125" s="51" t="s">
        <v>116</v>
      </c>
      <c r="B125" s="35">
        <v>12</v>
      </c>
      <c r="C125" s="42" t="s">
        <v>120</v>
      </c>
      <c r="D125" s="35" t="s">
        <v>118</v>
      </c>
      <c r="E125" s="151">
        <v>2500</v>
      </c>
      <c r="F125" s="36" t="s">
        <v>79</v>
      </c>
      <c r="G125" s="36" t="s">
        <v>69</v>
      </c>
      <c r="H125" s="37" t="s">
        <v>561</v>
      </c>
      <c r="I125" s="37" t="s">
        <v>608</v>
      </c>
      <c r="J125" s="37" t="s">
        <v>609</v>
      </c>
      <c r="K125" s="131">
        <v>390.26</v>
      </c>
      <c r="L125" s="131">
        <v>207.2</v>
      </c>
      <c r="M125" s="56">
        <v>3987.0600000000004</v>
      </c>
      <c r="N125" s="18">
        <f>SUM(Table1[[#This Row],[New Device NC Discounted Purchase Price]:[Estimated Consumables Purchases During 3 Year Lifecycle]])</f>
        <v>4584.5200000000004</v>
      </c>
      <c r="O125" s="152">
        <f>Table1[[#This Row],[36-Month Total Lease Payments4]]</f>
        <v>390.57220799999993</v>
      </c>
      <c r="P125" s="152">
        <f>Table1[[#This Row],[Estimated 3 Year Maintenance Agreement Price5]]</f>
        <v>5303.7749999999996</v>
      </c>
      <c r="Q125" s="18">
        <f t="shared" si="15"/>
        <v>5694.3472079999992</v>
      </c>
      <c r="R125" s="45">
        <v>672.86</v>
      </c>
      <c r="S125" s="50">
        <v>0.42</v>
      </c>
      <c r="T125" s="56">
        <v>390.26</v>
      </c>
      <c r="U125" s="50">
        <v>0.25</v>
      </c>
      <c r="V125" s="50">
        <v>0</v>
      </c>
      <c r="W125" s="57" t="s">
        <v>594</v>
      </c>
      <c r="X125" s="4">
        <v>2371567</v>
      </c>
      <c r="Y125" s="23">
        <v>259</v>
      </c>
      <c r="Z125" s="50">
        <v>0.2</v>
      </c>
      <c r="AA125" s="56">
        <v>207.2</v>
      </c>
      <c r="AB125" s="153">
        <v>2.7799999999999998E-2</v>
      </c>
      <c r="AC125" s="56">
        <f>Table1[[#This Row],[New Device NC Discounted Purchase Price2]]*Table1[[#This Row],[36-Month Lease Rate Factor (excluding Software)]]*36</f>
        <v>390.57220799999993</v>
      </c>
      <c r="AD125" s="47">
        <v>2.0899999999999998E-2</v>
      </c>
      <c r="AE125" s="56">
        <f>Table1[[#This Row],[New Device NC Discounted Purchase Price]]*Table1[[#This Row],[48-Month Lease Rate Factor (excluding Software)]]*48</f>
        <v>391.50883199999998</v>
      </c>
      <c r="AF125" s="47">
        <v>1.6799999999999999E-2</v>
      </c>
      <c r="AG125" s="56">
        <f>Table1[[#This Row],[New Device NC Discounted Purchase Price2]]*Table1[[#This Row],[60-Month Lease Rate Factor (excluding Software)]]*60</f>
        <v>393.38207999999997</v>
      </c>
      <c r="AH125" s="47">
        <v>2.7799999999999998E-2</v>
      </c>
      <c r="AI125" s="47">
        <v>2.0899999999999998E-2</v>
      </c>
      <c r="AJ125" s="47">
        <v>1.6799999999999999E-2</v>
      </c>
      <c r="AK125" s="37" t="s">
        <v>610</v>
      </c>
      <c r="AL125" s="197">
        <v>3535.85</v>
      </c>
      <c r="AM125" s="50">
        <v>0.5</v>
      </c>
      <c r="AN125" s="56">
        <v>1767.925</v>
      </c>
      <c r="AO125" s="35">
        <v>0</v>
      </c>
      <c r="AP125" s="52">
        <v>0</v>
      </c>
      <c r="AQ125" s="52">
        <v>0</v>
      </c>
      <c r="AR125" s="130">
        <f t="shared" si="13"/>
        <v>5303.7749999999996</v>
      </c>
      <c r="AS125" s="45">
        <v>295</v>
      </c>
      <c r="AT125" s="36" t="s">
        <v>79</v>
      </c>
      <c r="AU125" s="36" t="s">
        <v>69</v>
      </c>
      <c r="AV125" s="36">
        <v>5000</v>
      </c>
      <c r="AW125" s="36">
        <v>26</v>
      </c>
      <c r="AX125" s="36">
        <v>10.8</v>
      </c>
      <c r="AY125" s="54" t="s">
        <v>75</v>
      </c>
      <c r="AZ125" s="36">
        <v>250</v>
      </c>
      <c r="BA125" s="36">
        <v>150</v>
      </c>
      <c r="BB125" s="36" t="s">
        <v>76</v>
      </c>
      <c r="BC125" s="10" t="s">
        <v>611</v>
      </c>
      <c r="BD125" s="59" t="str">
        <f t="shared" si="14"/>
        <v>Digital MFD - 14 to 30 CPM (Color)CX431ADW</v>
      </c>
      <c r="BE125" s="36"/>
      <c r="BF125" s="36"/>
    </row>
    <row r="126" spans="1:58" s="7" customFormat="1" ht="12.9" customHeight="1">
      <c r="A126" s="51" t="s">
        <v>116</v>
      </c>
      <c r="B126" s="35">
        <v>13</v>
      </c>
      <c r="C126" s="42" t="s">
        <v>124</v>
      </c>
      <c r="D126" s="35" t="s">
        <v>118</v>
      </c>
      <c r="E126" s="151">
        <v>4000</v>
      </c>
      <c r="F126" s="36" t="s">
        <v>68</v>
      </c>
      <c r="G126" s="36" t="s">
        <v>104</v>
      </c>
      <c r="H126" s="37" t="s">
        <v>561</v>
      </c>
      <c r="I126" s="37" t="s">
        <v>612</v>
      </c>
      <c r="J126" s="37" t="s">
        <v>613</v>
      </c>
      <c r="K126" s="131">
        <v>4703.2992999999997</v>
      </c>
      <c r="L126" s="131">
        <v>2159.2000000000003</v>
      </c>
      <c r="M126" s="56">
        <v>575.18640000000005</v>
      </c>
      <c r="N126" s="18">
        <f>SUM(Table1[[#This Row],[New Device NC Discounted Purchase Price]:[Estimated Consumables Purchases During 3 Year Lifecycle]])</f>
        <v>7437.6857</v>
      </c>
      <c r="O126" s="152">
        <f>Table1[[#This Row],[36-Month Total Lease Payments4]]</f>
        <v>4707.0619394399992</v>
      </c>
      <c r="P126" s="152">
        <f>Table1[[#This Row],[Estimated 3 Year Maintenance Agreement Price5]]</f>
        <v>1085.76</v>
      </c>
      <c r="Q126" s="18">
        <f t="shared" si="15"/>
        <v>5792.8219394399994</v>
      </c>
      <c r="R126" s="45">
        <v>9598.57</v>
      </c>
      <c r="S126" s="50">
        <v>0.51</v>
      </c>
      <c r="T126" s="56">
        <v>4703.2992999999997</v>
      </c>
      <c r="U126" s="50">
        <v>0.25</v>
      </c>
      <c r="V126" s="50">
        <v>0</v>
      </c>
      <c r="W126" s="57" t="s">
        <v>594</v>
      </c>
      <c r="X126" s="5">
        <v>2356830</v>
      </c>
      <c r="Y126" s="24">
        <v>2699</v>
      </c>
      <c r="Z126" s="50">
        <v>0.2</v>
      </c>
      <c r="AA126" s="56">
        <v>2159.2000000000003</v>
      </c>
      <c r="AB126" s="153">
        <v>2.7799999999999998E-2</v>
      </c>
      <c r="AC126" s="56">
        <f>Table1[[#This Row],[New Device NC Discounted Purchase Price2]]*Table1[[#This Row],[36-Month Lease Rate Factor (excluding Software)]]*36</f>
        <v>4707.0619394399992</v>
      </c>
      <c r="AD126" s="47">
        <v>2.0899999999999998E-2</v>
      </c>
      <c r="AE126" s="56">
        <f>Table1[[#This Row],[New Device NC Discounted Purchase Price]]*Table1[[#This Row],[48-Month Lease Rate Factor (excluding Software)]]*48</f>
        <v>4718.3498577599994</v>
      </c>
      <c r="AF126" s="47">
        <v>1.6799999999999999E-2</v>
      </c>
      <c r="AG126" s="56">
        <f>Table1[[#This Row],[New Device NC Discounted Purchase Price2]]*Table1[[#This Row],[60-Month Lease Rate Factor (excluding Software)]]*60</f>
        <v>4740.9256943999999</v>
      </c>
      <c r="AH126" s="47">
        <v>2.7799999999999998E-2</v>
      </c>
      <c r="AI126" s="47">
        <v>2.0899999999999998E-2</v>
      </c>
      <c r="AJ126" s="47">
        <v>1.6799999999999999E-2</v>
      </c>
      <c r="AK126" s="37" t="s">
        <v>614</v>
      </c>
      <c r="AL126" s="197">
        <v>723.84</v>
      </c>
      <c r="AM126" s="50">
        <v>0.5</v>
      </c>
      <c r="AN126" s="56">
        <v>361.92</v>
      </c>
      <c r="AO126" s="35">
        <v>0</v>
      </c>
      <c r="AP126" s="52">
        <v>0</v>
      </c>
      <c r="AQ126" s="154"/>
      <c r="AR126" s="130">
        <f t="shared" si="13"/>
        <v>1085.76</v>
      </c>
      <c r="AS126" s="45">
        <v>295</v>
      </c>
      <c r="AT126" s="36" t="s">
        <v>68</v>
      </c>
      <c r="AU126" s="36" t="s">
        <v>104</v>
      </c>
      <c r="AV126" s="36">
        <v>50000</v>
      </c>
      <c r="AW126" s="36">
        <v>45</v>
      </c>
      <c r="AX126" s="36">
        <v>5.8</v>
      </c>
      <c r="AY126" s="54" t="s">
        <v>75</v>
      </c>
      <c r="AZ126" s="36" t="s">
        <v>596</v>
      </c>
      <c r="BA126" s="36">
        <v>250</v>
      </c>
      <c r="BB126" s="36" t="s">
        <v>615</v>
      </c>
      <c r="BC126" s="10" t="s">
        <v>616</v>
      </c>
      <c r="BD126" s="59" t="str">
        <f t="shared" si="14"/>
        <v>Digital MFD - 21 to 30 CPM (Mono)(Ledger)MX910de</v>
      </c>
      <c r="BE126" s="36"/>
      <c r="BF126" s="36"/>
    </row>
    <row r="127" spans="1:58" s="7" customFormat="1" ht="12.9" customHeight="1">
      <c r="A127" s="51" t="s">
        <v>116</v>
      </c>
      <c r="B127" s="35">
        <v>14</v>
      </c>
      <c r="C127" s="42" t="s">
        <v>128</v>
      </c>
      <c r="D127" s="35" t="s">
        <v>118</v>
      </c>
      <c r="E127" s="151">
        <v>4000</v>
      </c>
      <c r="F127" s="36" t="s">
        <v>79</v>
      </c>
      <c r="G127" s="36" t="s">
        <v>104</v>
      </c>
      <c r="H127" s="37" t="s">
        <v>561</v>
      </c>
      <c r="I127" s="37" t="s">
        <v>617</v>
      </c>
      <c r="J127" s="37" t="s">
        <v>618</v>
      </c>
      <c r="K127" s="131">
        <v>2769.9118000000003</v>
      </c>
      <c r="L127" s="131">
        <v>1007.2</v>
      </c>
      <c r="M127" s="56">
        <v>4495.6899999999996</v>
      </c>
      <c r="N127" s="18">
        <f>SUM(Table1[[#This Row],[New Device NC Discounted Purchase Price]:[Estimated Consumables Purchases During 3 Year Lifecycle]])</f>
        <v>8272.8018000000011</v>
      </c>
      <c r="O127" s="152">
        <f>Table1[[#This Row],[36-Month Total Lease Payments4]]</f>
        <v>2772.1277294399997</v>
      </c>
      <c r="P127" s="152">
        <f>Table1[[#This Row],[Estimated 3 Year Maintenance Agreement Price5]]</f>
        <v>7296.4500000000007</v>
      </c>
      <c r="Q127" s="18">
        <f t="shared" si="15"/>
        <v>10068.57772944</v>
      </c>
      <c r="R127" s="45">
        <v>5101.71</v>
      </c>
      <c r="S127" s="50">
        <v>0.45706243592834561</v>
      </c>
      <c r="T127" s="56">
        <v>2769.9118000000003</v>
      </c>
      <c r="U127" s="50">
        <v>0.25</v>
      </c>
      <c r="V127" s="50">
        <v>0</v>
      </c>
      <c r="W127" s="57" t="s">
        <v>594</v>
      </c>
      <c r="X127" s="4">
        <v>2373263</v>
      </c>
      <c r="Y127" s="23">
        <v>1259</v>
      </c>
      <c r="Z127" s="50">
        <v>0.2</v>
      </c>
      <c r="AA127" s="56">
        <v>1007.2</v>
      </c>
      <c r="AB127" s="153">
        <v>2.7799999999999998E-2</v>
      </c>
      <c r="AC127" s="56">
        <f>Table1[[#This Row],[New Device NC Discounted Purchase Price2]]*Table1[[#This Row],[36-Month Lease Rate Factor (excluding Software)]]*36</f>
        <v>2772.1277294399997</v>
      </c>
      <c r="AD127" s="47">
        <v>2.0899999999999998E-2</v>
      </c>
      <c r="AE127" s="56">
        <f>Table1[[#This Row],[New Device NC Discounted Purchase Price]]*Table1[[#This Row],[48-Month Lease Rate Factor (excluding Software)]]*48</f>
        <v>2778.7755177600002</v>
      </c>
      <c r="AF127" s="47">
        <v>1.6799999999999999E-2</v>
      </c>
      <c r="AG127" s="56">
        <f>Table1[[#This Row],[New Device NC Discounted Purchase Price2]]*Table1[[#This Row],[60-Month Lease Rate Factor (excluding Software)]]*60</f>
        <v>2792.0710944000002</v>
      </c>
      <c r="AH127" s="47">
        <v>2.7799999999999998E-2</v>
      </c>
      <c r="AI127" s="47">
        <v>2.0899999999999998E-2</v>
      </c>
      <c r="AJ127" s="47">
        <v>1.6799999999999999E-2</v>
      </c>
      <c r="AK127" s="37" t="s">
        <v>619</v>
      </c>
      <c r="AL127" s="197">
        <v>4864.29</v>
      </c>
      <c r="AM127" s="50">
        <v>0.5</v>
      </c>
      <c r="AN127" s="56">
        <v>2432.15</v>
      </c>
      <c r="AO127" s="35">
        <v>0</v>
      </c>
      <c r="AP127" s="52">
        <v>0</v>
      </c>
      <c r="AQ127" s="52">
        <v>0</v>
      </c>
      <c r="AR127" s="130">
        <f t="shared" si="13"/>
        <v>7296.4500000000007</v>
      </c>
      <c r="AS127" s="45">
        <v>295</v>
      </c>
      <c r="AT127" s="36" t="s">
        <v>79</v>
      </c>
      <c r="AU127" s="36" t="s">
        <v>104</v>
      </c>
      <c r="AV127" s="36">
        <v>20000</v>
      </c>
      <c r="AW127" s="36">
        <v>25</v>
      </c>
      <c r="AX127" s="36">
        <v>8</v>
      </c>
      <c r="AY127" s="54" t="s">
        <v>75</v>
      </c>
      <c r="AZ127" s="36">
        <v>620</v>
      </c>
      <c r="BA127" s="36">
        <v>400</v>
      </c>
      <c r="BB127" s="36" t="s">
        <v>144</v>
      </c>
      <c r="BC127" s="10" t="s">
        <v>620</v>
      </c>
      <c r="BD127" s="59" t="str">
        <f t="shared" si="14"/>
        <v>Digital MFD - 21 to 30 CPM (Color)(Ledger)CX930dse</v>
      </c>
      <c r="BE127" s="36"/>
      <c r="BF127" s="36"/>
    </row>
    <row r="128" spans="1:58" s="7" customFormat="1" ht="12.9" customHeight="1">
      <c r="A128" s="51" t="s">
        <v>116</v>
      </c>
      <c r="B128" s="35">
        <v>15</v>
      </c>
      <c r="C128" s="42" t="s">
        <v>131</v>
      </c>
      <c r="D128" s="35" t="s">
        <v>118</v>
      </c>
      <c r="E128" s="151">
        <v>12000</v>
      </c>
      <c r="F128" s="36" t="s">
        <v>68</v>
      </c>
      <c r="G128" s="36" t="s">
        <v>69</v>
      </c>
      <c r="H128" s="37" t="s">
        <v>561</v>
      </c>
      <c r="I128" s="37" t="s">
        <v>621</v>
      </c>
      <c r="J128" s="37" t="s">
        <v>622</v>
      </c>
      <c r="K128" s="131">
        <v>331.43</v>
      </c>
      <c r="L128" s="131">
        <v>103.2</v>
      </c>
      <c r="M128" s="56">
        <v>6173.3700000000008</v>
      </c>
      <c r="N128" s="18">
        <f>SUM(Table1[[#This Row],[New Device NC Discounted Purchase Price]:[Estimated Consumables Purchases During 3 Year Lifecycle]])</f>
        <v>6608.0000000000009</v>
      </c>
      <c r="O128" s="152">
        <v>331.69514399999997</v>
      </c>
      <c r="P128" s="152">
        <f>Table1[[#This Row],[Estimated 3 Year Maintenance Agreement Price5]]</f>
        <v>6708.9600000000009</v>
      </c>
      <c r="Q128" s="18">
        <f t="shared" si="15"/>
        <v>7040.6551440000012</v>
      </c>
      <c r="R128" s="45">
        <v>571.42999999999995</v>
      </c>
      <c r="S128" s="50">
        <v>0.42</v>
      </c>
      <c r="T128" s="56">
        <v>331.43</v>
      </c>
      <c r="U128" s="50">
        <v>0.25</v>
      </c>
      <c r="V128" s="50">
        <v>0</v>
      </c>
      <c r="W128" s="57" t="s">
        <v>589</v>
      </c>
      <c r="X128" s="4">
        <v>2372068</v>
      </c>
      <c r="Y128" s="23">
        <v>129</v>
      </c>
      <c r="Z128" s="50">
        <v>0.2</v>
      </c>
      <c r="AA128" s="56">
        <v>103.2</v>
      </c>
      <c r="AB128" s="153">
        <v>2.7799999999999998E-2</v>
      </c>
      <c r="AC128" s="56">
        <f>Table1[[#This Row],[New Device NC Discounted Purchase Price2]]*Table1[[#This Row],[36-Month Lease Rate Factor (excluding Software)]]*36</f>
        <v>331.69514399999997</v>
      </c>
      <c r="AD128" s="47">
        <v>2.0899999999999998E-2</v>
      </c>
      <c r="AE128" s="56">
        <f>Table1[[#This Row],[New Device NC Discounted Purchase Price]]*Table1[[#This Row],[48-Month Lease Rate Factor (excluding Software)]]*48</f>
        <v>332.49057599999998</v>
      </c>
      <c r="AF128" s="47">
        <v>1.6799999999999999E-2</v>
      </c>
      <c r="AG128" s="56">
        <f>Table1[[#This Row],[New Device NC Discounted Purchase Price2]]*Table1[[#This Row],[60-Month Lease Rate Factor (excluding Software)]]*60</f>
        <v>334.08143999999999</v>
      </c>
      <c r="AH128" s="47">
        <v>2.7799999999999998E-2</v>
      </c>
      <c r="AI128" s="47">
        <v>2.0899999999999998E-2</v>
      </c>
      <c r="AJ128" s="47">
        <v>1.6799999999999999E-2</v>
      </c>
      <c r="AK128" s="37" t="s">
        <v>623</v>
      </c>
      <c r="AL128" s="197">
        <v>4472.6400000000003</v>
      </c>
      <c r="AM128" s="50">
        <v>0.5</v>
      </c>
      <c r="AN128" s="56">
        <v>2236.3200000000002</v>
      </c>
      <c r="AO128" s="35" t="s">
        <v>566</v>
      </c>
      <c r="AP128" s="52">
        <v>0</v>
      </c>
      <c r="AQ128" s="154"/>
      <c r="AR128" s="130">
        <f t="shared" si="13"/>
        <v>6708.9600000000009</v>
      </c>
      <c r="AS128" s="45">
        <v>295</v>
      </c>
      <c r="AT128" s="36" t="s">
        <v>68</v>
      </c>
      <c r="AU128" s="36" t="s">
        <v>69</v>
      </c>
      <c r="AV128" s="36">
        <v>12000</v>
      </c>
      <c r="AW128" s="36">
        <v>42</v>
      </c>
      <c r="AX128" s="36">
        <v>6</v>
      </c>
      <c r="AY128" s="54" t="s">
        <v>75</v>
      </c>
      <c r="AZ128" s="36">
        <v>250</v>
      </c>
      <c r="BA128" s="36">
        <v>150</v>
      </c>
      <c r="BB128" s="36" t="s">
        <v>245</v>
      </c>
      <c r="BC128" s="10" t="s">
        <v>624</v>
      </c>
      <c r="BD128" s="59" t="str">
        <f t="shared" si="14"/>
        <v>Digital MFD - 31 to 40 CPM (Mono)MX431ADN</v>
      </c>
      <c r="BE128" s="36"/>
      <c r="BF128" s="36"/>
    </row>
    <row r="129" spans="1:58" s="7" customFormat="1" ht="12.9" customHeight="1">
      <c r="A129" s="51" t="s">
        <v>116</v>
      </c>
      <c r="B129" s="35">
        <v>16</v>
      </c>
      <c r="C129" s="42" t="s">
        <v>134</v>
      </c>
      <c r="D129" s="35" t="s">
        <v>118</v>
      </c>
      <c r="E129" s="151">
        <v>12000</v>
      </c>
      <c r="F129" s="36" t="s">
        <v>79</v>
      </c>
      <c r="G129" s="36" t="s">
        <v>69</v>
      </c>
      <c r="H129" s="37" t="s">
        <v>561</v>
      </c>
      <c r="I129" s="37" t="s">
        <v>625</v>
      </c>
      <c r="J129" s="37" t="s">
        <v>626</v>
      </c>
      <c r="K129" s="131">
        <v>360.5</v>
      </c>
      <c r="L129" s="131">
        <v>263.2</v>
      </c>
      <c r="M129" s="56">
        <v>15737.91</v>
      </c>
      <c r="N129" s="18">
        <f>SUM(Table1[[#This Row],[New Device NC Discounted Purchase Price]:[Estimated Consumables Purchases During 3 Year Lifecycle]])</f>
        <v>16361.61</v>
      </c>
      <c r="O129" s="152">
        <f>Table1[[#This Row],[36-Month Total Lease Payments4]]</f>
        <v>360.78839999999997</v>
      </c>
      <c r="P129" s="152">
        <f>Table1[[#This Row],[Estimated 3 Year Maintenance Agreement Price5]]</f>
        <v>22024.14</v>
      </c>
      <c r="Q129" s="18">
        <f t="shared" si="15"/>
        <v>22384.928400000001</v>
      </c>
      <c r="R129" s="45">
        <v>735.71</v>
      </c>
      <c r="S129" s="50">
        <v>0.51</v>
      </c>
      <c r="T129" s="56">
        <v>360.5</v>
      </c>
      <c r="U129" s="50">
        <v>0.25</v>
      </c>
      <c r="V129" s="50">
        <v>0</v>
      </c>
      <c r="W129" s="57" t="s">
        <v>594</v>
      </c>
      <c r="X129" s="4">
        <v>2364191</v>
      </c>
      <c r="Y129" s="23">
        <v>329</v>
      </c>
      <c r="Z129" s="50">
        <v>0.2</v>
      </c>
      <c r="AA129" s="56">
        <v>263.2</v>
      </c>
      <c r="AB129" s="153">
        <v>2.7799999999999998E-2</v>
      </c>
      <c r="AC129" s="56">
        <f>Table1[[#This Row],[New Device NC Discounted Purchase Price2]]*Table1[[#This Row],[36-Month Lease Rate Factor (excluding Software)]]*36</f>
        <v>360.78839999999997</v>
      </c>
      <c r="AD129" s="47">
        <v>2.0899999999999998E-2</v>
      </c>
      <c r="AE129" s="56">
        <f>Table1[[#This Row],[New Device NC Discounted Purchase Price]]*Table1[[#This Row],[48-Month Lease Rate Factor (excluding Software)]]*48</f>
        <v>361.65359999999998</v>
      </c>
      <c r="AF129" s="47">
        <v>1.6799999999999999E-2</v>
      </c>
      <c r="AG129" s="56">
        <f>Table1[[#This Row],[New Device NC Discounted Purchase Price2]]*Table1[[#This Row],[60-Month Lease Rate Factor (excluding Software)]]*60</f>
        <v>363.38400000000001</v>
      </c>
      <c r="AH129" s="47">
        <v>2.7799999999999998E-2</v>
      </c>
      <c r="AI129" s="47">
        <v>2.0899999999999998E-2</v>
      </c>
      <c r="AJ129" s="47">
        <v>1.6799999999999999E-2</v>
      </c>
      <c r="AK129" s="37" t="s">
        <v>627</v>
      </c>
      <c r="AL129" s="197">
        <v>14682.76</v>
      </c>
      <c r="AM129" s="50">
        <v>0.5</v>
      </c>
      <c r="AN129" s="56">
        <v>7341.38</v>
      </c>
      <c r="AO129" s="35">
        <v>0</v>
      </c>
      <c r="AP129" s="52">
        <v>0</v>
      </c>
      <c r="AQ129" s="52">
        <v>0</v>
      </c>
      <c r="AR129" s="130">
        <f t="shared" si="13"/>
        <v>22024.14</v>
      </c>
      <c r="AS129" s="45">
        <v>295</v>
      </c>
      <c r="AT129" s="36" t="s">
        <v>79</v>
      </c>
      <c r="AU129" s="36" t="s">
        <v>69</v>
      </c>
      <c r="AV129" s="36" t="s">
        <v>628</v>
      </c>
      <c r="AW129" s="36">
        <v>35</v>
      </c>
      <c r="AX129" s="36">
        <v>9</v>
      </c>
      <c r="AY129" s="54" t="s">
        <v>75</v>
      </c>
      <c r="AZ129" s="36">
        <v>250</v>
      </c>
      <c r="BA129" s="36">
        <v>150</v>
      </c>
      <c r="BB129" s="36" t="s">
        <v>629</v>
      </c>
      <c r="BC129" s="10" t="s">
        <v>630</v>
      </c>
      <c r="BD129" s="59" t="str">
        <f t="shared" si="14"/>
        <v>Digital MFD - 31 to 40 CPM (Color)CX522ade</v>
      </c>
      <c r="BE129" s="36"/>
      <c r="BF129" s="36"/>
    </row>
    <row r="130" spans="1:58" s="7" customFormat="1" ht="12.9" customHeight="1">
      <c r="A130" s="51" t="s">
        <v>116</v>
      </c>
      <c r="B130" s="35">
        <v>17</v>
      </c>
      <c r="C130" s="42" t="s">
        <v>138</v>
      </c>
      <c r="D130" s="35" t="s">
        <v>118</v>
      </c>
      <c r="E130" s="151">
        <v>12000</v>
      </c>
      <c r="F130" s="36" t="s">
        <v>68</v>
      </c>
      <c r="G130" s="36" t="s">
        <v>104</v>
      </c>
      <c r="H130" s="37" t="s">
        <v>561</v>
      </c>
      <c r="I130" s="37" t="s">
        <v>631</v>
      </c>
      <c r="J130" s="37" t="s">
        <v>632</v>
      </c>
      <c r="K130" s="131">
        <v>2999.18</v>
      </c>
      <c r="L130" s="131">
        <v>879.2</v>
      </c>
      <c r="M130" s="56">
        <v>4299.24</v>
      </c>
      <c r="N130" s="18">
        <f>SUM(Table1[[#This Row],[New Device NC Discounted Purchase Price]:[Estimated Consumables Purchases During 3 Year Lifecycle]])</f>
        <v>8177.62</v>
      </c>
      <c r="O130" s="152">
        <f>Table1[[#This Row],[36-Month Total Lease Payments4]]</f>
        <v>3001.5793439999998</v>
      </c>
      <c r="P130" s="152">
        <f>Table1[[#This Row],[Estimated 3 Year Maintenance Agreement Price5]]</f>
        <v>3257.2799999999997</v>
      </c>
      <c r="Q130" s="18">
        <f t="shared" si="15"/>
        <v>6258.8593439999995</v>
      </c>
      <c r="R130" s="45">
        <v>6120.78</v>
      </c>
      <c r="S130" s="50">
        <v>0.51</v>
      </c>
      <c r="T130" s="56">
        <v>2999.18</v>
      </c>
      <c r="U130" s="50">
        <v>0.25</v>
      </c>
      <c r="V130" s="50">
        <v>0</v>
      </c>
      <c r="W130" s="57" t="s">
        <v>594</v>
      </c>
      <c r="X130" s="5">
        <v>2373205</v>
      </c>
      <c r="Y130" s="24">
        <v>1099</v>
      </c>
      <c r="Z130" s="50">
        <v>0.2</v>
      </c>
      <c r="AA130" s="56">
        <v>879.2</v>
      </c>
      <c r="AB130" s="153">
        <v>2.7799999999999998E-2</v>
      </c>
      <c r="AC130" s="56">
        <f>Table1[[#This Row],[New Device NC Discounted Purchase Price2]]*Table1[[#This Row],[36-Month Lease Rate Factor (excluding Software)]]*36</f>
        <v>3001.5793439999998</v>
      </c>
      <c r="AD130" s="47">
        <v>2.0899999999999998E-2</v>
      </c>
      <c r="AE130" s="56">
        <f>Table1[[#This Row],[New Device NC Discounted Purchase Price]]*Table1[[#This Row],[48-Month Lease Rate Factor (excluding Software)]]*48</f>
        <v>3008.7773759999995</v>
      </c>
      <c r="AF130" s="47">
        <v>1.6799999999999999E-2</v>
      </c>
      <c r="AG130" s="56">
        <f>Table1[[#This Row],[New Device NC Discounted Purchase Price2]]*Table1[[#This Row],[60-Month Lease Rate Factor (excluding Software)]]*60</f>
        <v>3023.1734399999996</v>
      </c>
      <c r="AH130" s="47">
        <v>2.7799999999999998E-2</v>
      </c>
      <c r="AI130" s="47">
        <v>2.0899999999999998E-2</v>
      </c>
      <c r="AJ130" s="47">
        <v>1.6799999999999999E-2</v>
      </c>
      <c r="AK130" s="37" t="s">
        <v>633</v>
      </c>
      <c r="AL130" s="197">
        <v>2171.52</v>
      </c>
      <c r="AM130" s="50">
        <v>0.5</v>
      </c>
      <c r="AN130" s="56">
        <v>1085.76</v>
      </c>
      <c r="AO130" s="35">
        <v>0</v>
      </c>
      <c r="AP130" s="52">
        <v>0</v>
      </c>
      <c r="AQ130" s="154"/>
      <c r="AR130" s="130">
        <f t="shared" si="13"/>
        <v>3257.2799999999997</v>
      </c>
      <c r="AS130" s="45">
        <v>295</v>
      </c>
      <c r="AT130" s="36" t="s">
        <v>68</v>
      </c>
      <c r="AU130" s="36" t="s">
        <v>104</v>
      </c>
      <c r="AV130" s="36">
        <v>20000</v>
      </c>
      <c r="AW130" s="36">
        <v>35</v>
      </c>
      <c r="AX130" s="36">
        <v>5</v>
      </c>
      <c r="AY130" s="54" t="s">
        <v>75</v>
      </c>
      <c r="AZ130" s="36">
        <v>620</v>
      </c>
      <c r="BA130" s="36">
        <v>400</v>
      </c>
      <c r="BB130" s="36" t="s">
        <v>144</v>
      </c>
      <c r="BC130" s="10" t="s">
        <v>634</v>
      </c>
      <c r="BD130" s="59" t="str">
        <f t="shared" si="14"/>
        <v>Digital MFD - 31 to 40 CPM (Mono)(Ledger)MX931dse</v>
      </c>
      <c r="BE130" s="36"/>
      <c r="BF130" s="36"/>
    </row>
    <row r="131" spans="1:58" s="7" customFormat="1" ht="12.9" customHeight="1">
      <c r="A131" s="51" t="s">
        <v>116</v>
      </c>
      <c r="B131" s="35">
        <v>18</v>
      </c>
      <c r="C131" s="42" t="s">
        <v>140</v>
      </c>
      <c r="D131" s="35" t="s">
        <v>118</v>
      </c>
      <c r="E131" s="151">
        <v>12000</v>
      </c>
      <c r="F131" s="36" t="s">
        <v>79</v>
      </c>
      <c r="G131" s="36" t="s">
        <v>104</v>
      </c>
      <c r="H131" s="37" t="s">
        <v>561</v>
      </c>
      <c r="I131" s="37" t="s">
        <v>635</v>
      </c>
      <c r="J131" s="37" t="s">
        <v>636</v>
      </c>
      <c r="K131" s="131">
        <v>3249.79</v>
      </c>
      <c r="L131" s="131">
        <v>1359.2</v>
      </c>
      <c r="M131" s="56">
        <v>13487.08</v>
      </c>
      <c r="N131" s="18">
        <f>SUM(Table1[[#This Row],[New Device NC Discounted Purchase Price]:[Estimated Consumables Purchases During 3 Year Lifecycle]])</f>
        <v>18096.07</v>
      </c>
      <c r="O131" s="152">
        <f>Table1[[#This Row],[36-Month Total Lease Payments4]]</f>
        <v>3252.3898319999998</v>
      </c>
      <c r="P131" s="152">
        <f>Table1[[#This Row],[Estimated 3 Year Maintenance Agreement Price5]]</f>
        <v>12879.39</v>
      </c>
      <c r="Q131" s="18">
        <f t="shared" si="15"/>
        <v>16131.779832</v>
      </c>
      <c r="R131" s="45">
        <v>6632.23</v>
      </c>
      <c r="S131" s="50">
        <v>0.51</v>
      </c>
      <c r="T131" s="56">
        <v>3249.79</v>
      </c>
      <c r="U131" s="50">
        <v>0.25</v>
      </c>
      <c r="V131" s="50">
        <v>0</v>
      </c>
      <c r="W131" s="57" t="s">
        <v>594</v>
      </c>
      <c r="X131" s="4">
        <v>2373321</v>
      </c>
      <c r="Y131" s="23">
        <v>1699</v>
      </c>
      <c r="Z131" s="50">
        <v>0.2</v>
      </c>
      <c r="AA131" s="56">
        <v>1359.2</v>
      </c>
      <c r="AB131" s="153">
        <v>2.7799999999999998E-2</v>
      </c>
      <c r="AC131" s="56">
        <f>Table1[[#This Row],[New Device NC Discounted Purchase Price2]]*Table1[[#This Row],[36-Month Lease Rate Factor (excluding Software)]]*36</f>
        <v>3252.3898319999998</v>
      </c>
      <c r="AD131" s="47">
        <v>2.0899999999999998E-2</v>
      </c>
      <c r="AE131" s="56">
        <f>Table1[[#This Row],[New Device NC Discounted Purchase Price]]*Table1[[#This Row],[48-Month Lease Rate Factor (excluding Software)]]*48</f>
        <v>3260.1893279999995</v>
      </c>
      <c r="AF131" s="47">
        <v>1.6799999999999999E-2</v>
      </c>
      <c r="AG131" s="56">
        <f>Table1[[#This Row],[New Device NC Discounted Purchase Price2]]*Table1[[#This Row],[60-Month Lease Rate Factor (excluding Software)]]*60</f>
        <v>3275.7883200000001</v>
      </c>
      <c r="AH131" s="47">
        <v>2.7799999999999998E-2</v>
      </c>
      <c r="AI131" s="47">
        <v>2.0899999999999998E-2</v>
      </c>
      <c r="AJ131" s="47">
        <v>1.6799999999999999E-2</v>
      </c>
      <c r="AK131" s="37" t="s">
        <v>637</v>
      </c>
      <c r="AL131" s="197">
        <v>8586.26</v>
      </c>
      <c r="AM131" s="50">
        <v>0.5</v>
      </c>
      <c r="AN131" s="56">
        <v>4293.13</v>
      </c>
      <c r="AO131" s="35" t="s">
        <v>566</v>
      </c>
      <c r="AP131" s="52">
        <v>0</v>
      </c>
      <c r="AQ131" s="52">
        <v>0</v>
      </c>
      <c r="AR131" s="130">
        <f t="shared" si="13"/>
        <v>12879.39</v>
      </c>
      <c r="AS131" s="45">
        <v>295</v>
      </c>
      <c r="AT131" s="36" t="s">
        <v>79</v>
      </c>
      <c r="AU131" s="36" t="s">
        <v>104</v>
      </c>
      <c r="AV131" s="36">
        <v>20000</v>
      </c>
      <c r="AW131" s="36">
        <v>35</v>
      </c>
      <c r="AX131" s="36">
        <v>7.1</v>
      </c>
      <c r="AY131" s="54" t="s">
        <v>75</v>
      </c>
      <c r="AZ131" s="36">
        <v>620</v>
      </c>
      <c r="BA131" s="36">
        <v>400</v>
      </c>
      <c r="BB131" s="36" t="s">
        <v>144</v>
      </c>
      <c r="BC131" s="10" t="s">
        <v>638</v>
      </c>
      <c r="BD131" s="59" t="str">
        <f t="shared" si="14"/>
        <v>Digital MFD - 31 to 40 CPM (Color)(Ledger)CX931dse</v>
      </c>
      <c r="BE131" s="36"/>
      <c r="BF131" s="36"/>
    </row>
    <row r="132" spans="1:58" s="7" customFormat="1" ht="12.9" customHeight="1">
      <c r="A132" s="51" t="s">
        <v>146</v>
      </c>
      <c r="B132" s="35">
        <v>19</v>
      </c>
      <c r="C132" s="42" t="s">
        <v>147</v>
      </c>
      <c r="D132" s="35" t="s">
        <v>118</v>
      </c>
      <c r="E132" s="151">
        <v>16000</v>
      </c>
      <c r="F132" s="36" t="s">
        <v>68</v>
      </c>
      <c r="G132" s="36" t="s">
        <v>69</v>
      </c>
      <c r="H132" s="37" t="s">
        <v>561</v>
      </c>
      <c r="I132" s="37" t="s">
        <v>639</v>
      </c>
      <c r="J132" s="37" t="s">
        <v>640</v>
      </c>
      <c r="K132" s="131">
        <v>662.86</v>
      </c>
      <c r="L132" s="131">
        <v>719.2</v>
      </c>
      <c r="M132" s="56">
        <v>5782.89</v>
      </c>
      <c r="N132" s="18">
        <f>SUM(Table1[[#This Row],[New Device NC Discounted Purchase Price]:[Estimated Consumables Purchases During 3 Year Lifecycle]])</f>
        <v>7164.9500000000007</v>
      </c>
      <c r="O132" s="152">
        <v>663.39028799999994</v>
      </c>
      <c r="P132" s="152">
        <f>Table1[[#This Row],[Estimated 3 Year Maintenance Agreement Price5]]</f>
        <v>8945.2800000000007</v>
      </c>
      <c r="Q132" s="18">
        <f t="shared" si="15"/>
        <v>9608.6702880000012</v>
      </c>
      <c r="R132" s="45">
        <v>1142.8599999999999</v>
      </c>
      <c r="S132" s="50">
        <v>0.42</v>
      </c>
      <c r="T132" s="56">
        <v>662.86</v>
      </c>
      <c r="U132" s="50">
        <v>0.25</v>
      </c>
      <c r="V132" s="50">
        <v>0</v>
      </c>
      <c r="W132" s="57" t="s">
        <v>594</v>
      </c>
      <c r="X132" s="4">
        <v>2361546</v>
      </c>
      <c r="Y132" s="23">
        <v>899</v>
      </c>
      <c r="Z132" s="50">
        <v>0.2</v>
      </c>
      <c r="AA132" s="56">
        <v>719.2</v>
      </c>
      <c r="AB132" s="153">
        <v>2.7799999999999998E-2</v>
      </c>
      <c r="AC132" s="56">
        <f>Table1[[#This Row],[New Device NC Discounted Purchase Price2]]*Table1[[#This Row],[36-Month Lease Rate Factor (excluding Software)]]*36</f>
        <v>663.39028799999994</v>
      </c>
      <c r="AD132" s="47">
        <v>2.0899999999999998E-2</v>
      </c>
      <c r="AE132" s="56">
        <f>Table1[[#This Row],[New Device NC Discounted Purchase Price]]*Table1[[#This Row],[48-Month Lease Rate Factor (excluding Software)]]*48</f>
        <v>664.98115199999995</v>
      </c>
      <c r="AF132" s="47">
        <v>1.6799999999999999E-2</v>
      </c>
      <c r="AG132" s="56">
        <f>Table1[[#This Row],[New Device NC Discounted Purchase Price2]]*Table1[[#This Row],[60-Month Lease Rate Factor (excluding Software)]]*60</f>
        <v>668.16287999999997</v>
      </c>
      <c r="AH132" s="47">
        <v>2.7799999999999998E-2</v>
      </c>
      <c r="AI132" s="47">
        <v>2.0899999999999998E-2</v>
      </c>
      <c r="AJ132" s="47">
        <v>1.6799999999999999E-2</v>
      </c>
      <c r="AK132" s="37" t="s">
        <v>641</v>
      </c>
      <c r="AL132" s="197">
        <v>5963.52</v>
      </c>
      <c r="AM132" s="50">
        <v>0.5</v>
      </c>
      <c r="AN132" s="56">
        <v>2981.76</v>
      </c>
      <c r="AO132" s="35" t="s">
        <v>566</v>
      </c>
      <c r="AP132" s="52">
        <v>0</v>
      </c>
      <c r="AQ132" s="154"/>
      <c r="AR132" s="130">
        <f t="shared" si="13"/>
        <v>8945.2800000000007</v>
      </c>
      <c r="AS132" s="45">
        <v>295</v>
      </c>
      <c r="AT132" s="36" t="s">
        <v>68</v>
      </c>
      <c r="AU132" s="36" t="s">
        <v>69</v>
      </c>
      <c r="AV132" s="36">
        <v>15000</v>
      </c>
      <c r="AW132" s="36">
        <v>46</v>
      </c>
      <c r="AX132" s="36">
        <v>6</v>
      </c>
      <c r="AY132" s="54" t="s">
        <v>75</v>
      </c>
      <c r="AZ132" s="36">
        <v>2000</v>
      </c>
      <c r="BA132" s="36">
        <v>150</v>
      </c>
      <c r="BB132" s="36" t="s">
        <v>76</v>
      </c>
      <c r="BC132" s="10" t="s">
        <v>642</v>
      </c>
      <c r="BD132" s="59" t="str">
        <f t="shared" si="14"/>
        <v>Digital MFD - 41 to 54 CPM (Mono)MX521ade</v>
      </c>
      <c r="BE132" s="36"/>
      <c r="BF132" s="36"/>
    </row>
    <row r="133" spans="1:58" s="7" customFormat="1" ht="12.9" customHeight="1">
      <c r="A133" s="51" t="s">
        <v>146</v>
      </c>
      <c r="B133" s="35">
        <v>20</v>
      </c>
      <c r="C133" s="42" t="s">
        <v>150</v>
      </c>
      <c r="D133" s="35" t="s">
        <v>118</v>
      </c>
      <c r="E133" s="151">
        <v>16000</v>
      </c>
      <c r="F133" s="36" t="s">
        <v>79</v>
      </c>
      <c r="G133" s="36" t="s">
        <v>69</v>
      </c>
      <c r="H133" s="37" t="s">
        <v>561</v>
      </c>
      <c r="I133" s="37" t="s">
        <v>643</v>
      </c>
      <c r="J133" s="37" t="s">
        <v>644</v>
      </c>
      <c r="K133" s="131">
        <v>1339.3</v>
      </c>
      <c r="L133" s="131">
        <v>360</v>
      </c>
      <c r="M133" s="56">
        <v>23223.674399999996</v>
      </c>
      <c r="N133" s="18">
        <f>SUM(Table1[[#This Row],[New Device NC Discounted Purchase Price]:[Estimated Consumables Purchases During 3 Year Lifecycle]])</f>
        <v>24922.974399999996</v>
      </c>
      <c r="O133" s="152">
        <f>Table1[[#This Row],[36-Month Total Lease Payments4]]</f>
        <v>1340.3714399999997</v>
      </c>
      <c r="P133" s="152">
        <f>Table1[[#This Row],[Estimated 3 Year Maintenance Agreement Price5]]</f>
        <v>26941.739999999998</v>
      </c>
      <c r="Q133" s="18">
        <f t="shared" si="15"/>
        <v>28282.111439999997</v>
      </c>
      <c r="R133" s="45">
        <v>2160.16</v>
      </c>
      <c r="S133" s="50">
        <v>0.38</v>
      </c>
      <c r="T133" s="56">
        <v>1339.3</v>
      </c>
      <c r="U133" s="50">
        <v>0.25</v>
      </c>
      <c r="V133" s="50">
        <v>0</v>
      </c>
      <c r="W133" s="57" t="s">
        <v>594</v>
      </c>
      <c r="X133" s="5">
        <v>2374660</v>
      </c>
      <c r="Y133" s="24">
        <v>450</v>
      </c>
      <c r="Z133" s="50">
        <v>0.2</v>
      </c>
      <c r="AA133" s="56">
        <v>360</v>
      </c>
      <c r="AB133" s="153">
        <v>2.7799999999999998E-2</v>
      </c>
      <c r="AC133" s="56">
        <f>Table1[[#This Row],[New Device NC Discounted Purchase Price2]]*Table1[[#This Row],[36-Month Lease Rate Factor (excluding Software)]]*36</f>
        <v>1340.3714399999997</v>
      </c>
      <c r="AD133" s="47">
        <v>2.0899999999999998E-2</v>
      </c>
      <c r="AE133" s="56">
        <f>Table1[[#This Row],[New Device NC Discounted Purchase Price]]*Table1[[#This Row],[48-Month Lease Rate Factor (excluding Software)]]*48</f>
        <v>1343.5857599999999</v>
      </c>
      <c r="AF133" s="47">
        <v>1.6799999999999999E-2</v>
      </c>
      <c r="AG133" s="56">
        <f>Table1[[#This Row],[New Device NC Discounted Purchase Price2]]*Table1[[#This Row],[60-Month Lease Rate Factor (excluding Software)]]*60</f>
        <v>1350.0143999999998</v>
      </c>
      <c r="AH133" s="47">
        <v>2.7799999999999998E-2</v>
      </c>
      <c r="AI133" s="47">
        <v>2.0899999999999998E-2</v>
      </c>
      <c r="AJ133" s="47">
        <v>1.6799999999999999E-2</v>
      </c>
      <c r="AK133" s="37" t="s">
        <v>645</v>
      </c>
      <c r="AL133" s="197">
        <v>17961.16</v>
      </c>
      <c r="AM133" s="50">
        <v>0.5</v>
      </c>
      <c r="AN133" s="56">
        <v>8980.58</v>
      </c>
      <c r="AO133" s="35">
        <v>0</v>
      </c>
      <c r="AP133" s="52">
        <v>0</v>
      </c>
      <c r="AQ133" s="52">
        <v>0</v>
      </c>
      <c r="AR133" s="130">
        <f t="shared" ref="AR133:AR164" si="16">IFERROR(IF(F133="Mono",((AN133*3)+((E133*36)*AP133)),((AN133*3)+((E133*36)*AP133*0.62)+((E133*36)*AQ133*0.38))),"")</f>
        <v>26941.739999999998</v>
      </c>
      <c r="AS133" s="45">
        <v>295</v>
      </c>
      <c r="AT133" s="36" t="s">
        <v>79</v>
      </c>
      <c r="AU133" s="36" t="s">
        <v>69</v>
      </c>
      <c r="AV133" s="36">
        <v>10000</v>
      </c>
      <c r="AW133" s="36">
        <v>42</v>
      </c>
      <c r="AX133" s="36">
        <v>6</v>
      </c>
      <c r="AY133" s="54" t="s">
        <v>75</v>
      </c>
      <c r="AZ133" s="36">
        <v>250</v>
      </c>
      <c r="BA133" s="36">
        <v>200</v>
      </c>
      <c r="BB133" s="36" t="s">
        <v>96</v>
      </c>
      <c r="BC133" s="10" t="s">
        <v>646</v>
      </c>
      <c r="BD133" s="59" t="str">
        <f t="shared" ref="BD133:BD164" si="17">CONCATENATE(C133,I133)</f>
        <v>Digital MFD - 41 to 54 CPM (Color)CX635adwe</v>
      </c>
      <c r="BE133" s="36"/>
      <c r="BF133" s="36"/>
    </row>
    <row r="134" spans="1:58" s="7" customFormat="1" ht="12.9" customHeight="1">
      <c r="A134" s="51" t="s">
        <v>146</v>
      </c>
      <c r="B134" s="35">
        <v>21</v>
      </c>
      <c r="C134" s="42" t="s">
        <v>155</v>
      </c>
      <c r="D134" s="35" t="s">
        <v>118</v>
      </c>
      <c r="E134" s="151">
        <v>16000</v>
      </c>
      <c r="F134" s="36" t="s">
        <v>68</v>
      </c>
      <c r="G134" s="36" t="s">
        <v>104</v>
      </c>
      <c r="H134" s="37" t="s">
        <v>561</v>
      </c>
      <c r="I134" s="37" t="s">
        <v>612</v>
      </c>
      <c r="J134" s="37" t="s">
        <v>613</v>
      </c>
      <c r="K134" s="131">
        <v>4703.2992999999997</v>
      </c>
      <c r="L134" s="131">
        <v>2159.2000000000003</v>
      </c>
      <c r="M134" s="56">
        <v>2444.5422000000003</v>
      </c>
      <c r="N134" s="18">
        <f>SUM(Table1[[#This Row],[New Device NC Discounted Purchase Price]:[Estimated Consumables Purchases During 3 Year Lifecycle]])</f>
        <v>9307.0414999999994</v>
      </c>
      <c r="O134" s="152">
        <f>Table1[[#This Row],[36-Month Total Lease Payments4]]</f>
        <v>4707.0619394399992</v>
      </c>
      <c r="P134" s="152">
        <f>Table1[[#This Row],[Estimated 3 Year Maintenance Agreement Price5]]</f>
        <v>4343.04</v>
      </c>
      <c r="Q134" s="18">
        <f t="shared" si="15"/>
        <v>9050.1019394399991</v>
      </c>
      <c r="R134" s="45">
        <v>9598.57</v>
      </c>
      <c r="S134" s="50">
        <v>0.51</v>
      </c>
      <c r="T134" s="56">
        <v>4703.2992999999997</v>
      </c>
      <c r="U134" s="50">
        <v>0.25</v>
      </c>
      <c r="V134" s="50">
        <v>0</v>
      </c>
      <c r="W134" s="57" t="s">
        <v>594</v>
      </c>
      <c r="X134" s="5">
        <v>2356830</v>
      </c>
      <c r="Y134" s="24">
        <v>2699</v>
      </c>
      <c r="Z134" s="50">
        <v>0.2</v>
      </c>
      <c r="AA134" s="56">
        <v>2159.2000000000003</v>
      </c>
      <c r="AB134" s="153">
        <v>2.7799999999999998E-2</v>
      </c>
      <c r="AC134" s="56">
        <f>Table1[[#This Row],[New Device NC Discounted Purchase Price2]]*Table1[[#This Row],[36-Month Lease Rate Factor (excluding Software)]]*36</f>
        <v>4707.0619394399992</v>
      </c>
      <c r="AD134" s="47">
        <v>2.0899999999999998E-2</v>
      </c>
      <c r="AE134" s="56">
        <f>Table1[[#This Row],[New Device NC Discounted Purchase Price]]*Table1[[#This Row],[48-Month Lease Rate Factor (excluding Software)]]*48</f>
        <v>4718.3498577599994</v>
      </c>
      <c r="AF134" s="47">
        <v>1.6799999999999999E-2</v>
      </c>
      <c r="AG134" s="56">
        <f>Table1[[#This Row],[New Device NC Discounted Purchase Price2]]*Table1[[#This Row],[60-Month Lease Rate Factor (excluding Software)]]*60</f>
        <v>4740.9256943999999</v>
      </c>
      <c r="AH134" s="47">
        <v>2.7799999999999998E-2</v>
      </c>
      <c r="AI134" s="47">
        <v>2.0899999999999998E-2</v>
      </c>
      <c r="AJ134" s="47">
        <v>1.6799999999999999E-2</v>
      </c>
      <c r="AK134" s="37" t="s">
        <v>614</v>
      </c>
      <c r="AL134" s="197">
        <v>2895.36</v>
      </c>
      <c r="AM134" s="50">
        <v>0.5</v>
      </c>
      <c r="AN134" s="56">
        <v>1447.68</v>
      </c>
      <c r="AO134" s="35">
        <v>0</v>
      </c>
      <c r="AP134" s="52">
        <v>0</v>
      </c>
      <c r="AQ134" s="154"/>
      <c r="AR134" s="130">
        <f t="shared" si="16"/>
        <v>4343.04</v>
      </c>
      <c r="AS134" s="45">
        <v>295</v>
      </c>
      <c r="AT134" s="36" t="s">
        <v>68</v>
      </c>
      <c r="AU134" s="36" t="s">
        <v>104</v>
      </c>
      <c r="AV134" s="36">
        <v>50000</v>
      </c>
      <c r="AW134" s="36">
        <v>45</v>
      </c>
      <c r="AX134" s="36">
        <v>5.8</v>
      </c>
      <c r="AY134" s="54" t="s">
        <v>75</v>
      </c>
      <c r="AZ134" s="36" t="s">
        <v>596</v>
      </c>
      <c r="BA134" s="36">
        <v>250</v>
      </c>
      <c r="BB134" s="36" t="s">
        <v>615</v>
      </c>
      <c r="BC134" s="10" t="s">
        <v>616</v>
      </c>
      <c r="BD134" s="59" t="str">
        <f t="shared" si="17"/>
        <v>Digital MFD - 41 to 54 CPM (Mono)(Ledger)MX910de</v>
      </c>
      <c r="BE134" s="36"/>
      <c r="BF134" s="36"/>
    </row>
    <row r="135" spans="1:58" s="7" customFormat="1" ht="12.9" customHeight="1">
      <c r="A135" s="51" t="s">
        <v>146</v>
      </c>
      <c r="B135" s="35">
        <v>22</v>
      </c>
      <c r="C135" s="42" t="s">
        <v>159</v>
      </c>
      <c r="D135" s="35" t="s">
        <v>118</v>
      </c>
      <c r="E135" s="151">
        <v>16000</v>
      </c>
      <c r="F135" s="36" t="s">
        <v>79</v>
      </c>
      <c r="G135" s="36" t="s">
        <v>104</v>
      </c>
      <c r="H135" s="37" t="s">
        <v>561</v>
      </c>
      <c r="I135" s="37" t="s">
        <v>647</v>
      </c>
      <c r="J135" s="37" t="s">
        <v>648</v>
      </c>
      <c r="K135" s="131">
        <v>4796.3999999999996</v>
      </c>
      <c r="L135" s="131">
        <v>1919.29</v>
      </c>
      <c r="M135" s="56">
        <v>13875.878999999997</v>
      </c>
      <c r="N135" s="18">
        <f>SUM(Table1[[#This Row],[New Device NC Discounted Purchase Price]:[Estimated Consumables Purchases During 3 Year Lifecycle]])</f>
        <v>20591.568999999996</v>
      </c>
      <c r="O135" s="152">
        <v>4800.2371199999989</v>
      </c>
      <c r="P135" s="152">
        <f>Table1[[#This Row],[Estimated 3 Year Maintenance Agreement Price5]]</f>
        <v>17172.525000000001</v>
      </c>
      <c r="Q135" s="18">
        <f t="shared" si="15"/>
        <v>21972.762119999999</v>
      </c>
      <c r="R135" s="45">
        <v>10841.14</v>
      </c>
      <c r="S135" s="50">
        <v>0.55757420345092856</v>
      </c>
      <c r="T135" s="56">
        <v>4796.3999999999996</v>
      </c>
      <c r="U135" s="50">
        <v>0.25</v>
      </c>
      <c r="V135" s="50">
        <v>0</v>
      </c>
      <c r="W135" s="57" t="s">
        <v>594</v>
      </c>
      <c r="X135" s="4">
        <v>2373379</v>
      </c>
      <c r="Y135" s="23">
        <v>2399</v>
      </c>
      <c r="Z135" s="50">
        <v>0.2</v>
      </c>
      <c r="AA135" s="56">
        <v>1919.29</v>
      </c>
      <c r="AB135" s="153">
        <v>2.7799999999999998E-2</v>
      </c>
      <c r="AC135" s="56">
        <f>Table1[[#This Row],[New Device NC Discounted Purchase Price2]]*Table1[[#This Row],[36-Month Lease Rate Factor (excluding Software)]]*36</f>
        <v>4800.2371199999989</v>
      </c>
      <c r="AD135" s="47">
        <v>2.0899999999999998E-2</v>
      </c>
      <c r="AE135" s="56">
        <f>Table1[[#This Row],[New Device NC Discounted Purchase Price]]*Table1[[#This Row],[48-Month Lease Rate Factor (excluding Software)]]*48</f>
        <v>4811.7484799999993</v>
      </c>
      <c r="AF135" s="47">
        <v>1.6799999999999999E-2</v>
      </c>
      <c r="AG135" s="56">
        <f>Table1[[#This Row],[New Device NC Discounted Purchase Price2]]*Table1[[#This Row],[60-Month Lease Rate Factor (excluding Software)]]*60</f>
        <v>4834.7711999999992</v>
      </c>
      <c r="AH135" s="47">
        <v>2.7799999999999998E-2</v>
      </c>
      <c r="AI135" s="47">
        <v>2.0899999999999998E-2</v>
      </c>
      <c r="AJ135" s="47">
        <v>1.6799999999999999E-2</v>
      </c>
      <c r="AK135" s="37" t="s">
        <v>649</v>
      </c>
      <c r="AL135" s="197">
        <v>11448.35</v>
      </c>
      <c r="AM135" s="50">
        <v>0.5</v>
      </c>
      <c r="AN135" s="56">
        <v>5724.1750000000002</v>
      </c>
      <c r="AO135" s="35" t="s">
        <v>566</v>
      </c>
      <c r="AP135" s="52">
        <v>0</v>
      </c>
      <c r="AQ135" s="52">
        <v>0</v>
      </c>
      <c r="AR135" s="130">
        <f t="shared" si="16"/>
        <v>17172.525000000001</v>
      </c>
      <c r="AS135" s="45">
        <v>295</v>
      </c>
      <c r="AT135" s="36" t="s">
        <v>79</v>
      </c>
      <c r="AU135" s="36" t="s">
        <v>104</v>
      </c>
      <c r="AV135" s="36">
        <v>50000</v>
      </c>
      <c r="AW135" s="36">
        <v>45</v>
      </c>
      <c r="AX135" s="36">
        <v>6</v>
      </c>
      <c r="AY135" s="54" t="s">
        <v>75</v>
      </c>
      <c r="AZ135" s="36">
        <v>1140</v>
      </c>
      <c r="BA135" s="36">
        <v>400</v>
      </c>
      <c r="BB135" s="36" t="s">
        <v>144</v>
      </c>
      <c r="BC135" s="10" t="s">
        <v>650</v>
      </c>
      <c r="BD135" s="59" t="str">
        <f t="shared" si="17"/>
        <v>Digital MFD - 41 to 54 CPM (Color)(Ledger)CX942adse</v>
      </c>
      <c r="BE135" s="36"/>
      <c r="BF135" s="36"/>
    </row>
    <row r="136" spans="1:58" s="7" customFormat="1" ht="12.9" customHeight="1">
      <c r="A136" s="51" t="s">
        <v>146</v>
      </c>
      <c r="B136" s="35">
        <v>23</v>
      </c>
      <c r="C136" s="42" t="s">
        <v>162</v>
      </c>
      <c r="D136" s="35" t="s">
        <v>118</v>
      </c>
      <c r="E136" s="151">
        <v>25000</v>
      </c>
      <c r="F136" s="36" t="s">
        <v>68</v>
      </c>
      <c r="G136" s="36" t="s">
        <v>69</v>
      </c>
      <c r="H136" s="37" t="s">
        <v>561</v>
      </c>
      <c r="I136" s="37" t="s">
        <v>651</v>
      </c>
      <c r="J136" s="37" t="s">
        <v>652</v>
      </c>
      <c r="K136" s="131">
        <v>2331.2420999999999</v>
      </c>
      <c r="L136" s="131">
        <v>679.2</v>
      </c>
      <c r="M136" s="56">
        <v>18598.650000000001</v>
      </c>
      <c r="N136" s="18">
        <f>SUM(Table1[[#This Row],[New Device NC Discounted Purchase Price]:[Estimated Consumables Purchases During 3 Year Lifecycle]])</f>
        <v>21609.092100000002</v>
      </c>
      <c r="O136" s="152">
        <f>Table1[[#This Row],[36-Month Total Lease Payments4]]</f>
        <v>2333.1070936799997</v>
      </c>
      <c r="P136" s="152">
        <f>Table1[[#This Row],[Estimated 3 Year Maintenance Agreement Price5]]</f>
        <v>10611</v>
      </c>
      <c r="Q136" s="18">
        <f t="shared" si="15"/>
        <v>12944.107093679999</v>
      </c>
      <c r="R136" s="45">
        <v>4448.57</v>
      </c>
      <c r="S136" s="50">
        <v>0.47</v>
      </c>
      <c r="T136" s="56">
        <v>2331.2420999999999</v>
      </c>
      <c r="U136" s="50">
        <v>0.25</v>
      </c>
      <c r="V136" s="50">
        <v>0</v>
      </c>
      <c r="W136" s="57" t="s">
        <v>594</v>
      </c>
      <c r="X136" s="4">
        <v>2363771</v>
      </c>
      <c r="Y136" s="23">
        <v>849</v>
      </c>
      <c r="Z136" s="50">
        <v>0.2</v>
      </c>
      <c r="AA136" s="56">
        <v>679.2</v>
      </c>
      <c r="AB136" s="153">
        <v>2.7799999999999998E-2</v>
      </c>
      <c r="AC136" s="56">
        <f>Table1[[#This Row],[New Device NC Discounted Purchase Price2]]*Table1[[#This Row],[36-Month Lease Rate Factor (excluding Software)]]*36</f>
        <v>2333.1070936799997</v>
      </c>
      <c r="AD136" s="47">
        <v>2.0899999999999998E-2</v>
      </c>
      <c r="AE136" s="56">
        <f>Table1[[#This Row],[New Device NC Discounted Purchase Price]]*Table1[[#This Row],[48-Month Lease Rate Factor (excluding Software)]]*48</f>
        <v>2338.7020747199999</v>
      </c>
      <c r="AF136" s="47">
        <v>1.6799999999999999E-2</v>
      </c>
      <c r="AG136" s="56">
        <f>Table1[[#This Row],[New Device NC Discounted Purchase Price2]]*Table1[[#This Row],[60-Month Lease Rate Factor (excluding Software)]]*60</f>
        <v>2349.8920367999999</v>
      </c>
      <c r="AH136" s="47">
        <v>2.7799999999999998E-2</v>
      </c>
      <c r="AI136" s="47">
        <v>2.0899999999999998E-2</v>
      </c>
      <c r="AJ136" s="47">
        <v>1.6799999999999999E-2</v>
      </c>
      <c r="AK136" s="37" t="s">
        <v>653</v>
      </c>
      <c r="AL136" s="197">
        <v>7074</v>
      </c>
      <c r="AM136" s="50">
        <v>0.5</v>
      </c>
      <c r="AN136" s="56">
        <v>3537</v>
      </c>
      <c r="AO136" s="35">
        <v>0</v>
      </c>
      <c r="AP136" s="52">
        <v>0</v>
      </c>
      <c r="AQ136" s="154"/>
      <c r="AR136" s="130">
        <f t="shared" si="16"/>
        <v>10611</v>
      </c>
      <c r="AS136" s="45">
        <v>295</v>
      </c>
      <c r="AT136" s="36" t="s">
        <v>68</v>
      </c>
      <c r="AU136" s="36" t="s">
        <v>69</v>
      </c>
      <c r="AV136" s="36" t="s">
        <v>654</v>
      </c>
      <c r="AW136" s="36">
        <v>55</v>
      </c>
      <c r="AX136" s="36">
        <v>4.5</v>
      </c>
      <c r="AY136" s="54" t="s">
        <v>75</v>
      </c>
      <c r="AZ136" s="36">
        <v>550</v>
      </c>
      <c r="BA136" s="36">
        <v>550</v>
      </c>
      <c r="BB136" s="36" t="s">
        <v>629</v>
      </c>
      <c r="BC136" s="10" t="s">
        <v>655</v>
      </c>
      <c r="BD136" s="59" t="str">
        <f t="shared" si="17"/>
        <v>Digital MFD - 55 to 69 CPM (Mono)MX822ade</v>
      </c>
      <c r="BE136" s="36"/>
      <c r="BF136" s="36"/>
    </row>
    <row r="137" spans="1:58" s="7" customFormat="1" ht="12.75" customHeight="1">
      <c r="A137" s="51" t="s">
        <v>231</v>
      </c>
      <c r="B137" s="35">
        <v>1</v>
      </c>
      <c r="C137" s="42" t="s">
        <v>232</v>
      </c>
      <c r="D137" s="35" t="s">
        <v>67</v>
      </c>
      <c r="E137" s="35">
        <v>100</v>
      </c>
      <c r="F137" s="47" t="s">
        <v>79</v>
      </c>
      <c r="G137" s="47" t="s">
        <v>69</v>
      </c>
      <c r="H137" s="37" t="s">
        <v>656</v>
      </c>
      <c r="I137" s="75" t="s">
        <v>657</v>
      </c>
      <c r="J137" s="75">
        <v>405780</v>
      </c>
      <c r="K137" s="114">
        <v>195.01160000000002</v>
      </c>
      <c r="L137" s="114">
        <v>212</v>
      </c>
      <c r="M137" s="159">
        <v>0</v>
      </c>
      <c r="N137" s="41">
        <f>SUM(Table1[[#This Row],[New Device NC Discounted Purchase Price]:[Estimated Consumables Purchases During 3 Year Lifecycle]])</f>
        <v>407.01160000000004</v>
      </c>
      <c r="O137" s="160">
        <f>Table1[[#This Row],[36-Month Total Lease Payments4]]</f>
        <v>0</v>
      </c>
      <c r="P137" s="160">
        <f>Table1[[#This Row],[Estimated 3 Year Maintenance Agreement Price5]]</f>
        <v>0</v>
      </c>
      <c r="Q137" s="41">
        <v>0</v>
      </c>
      <c r="R137" s="161">
        <v>271</v>
      </c>
      <c r="S137" s="162">
        <v>0.28039999999999998</v>
      </c>
      <c r="T137" s="159">
        <v>195.01160000000002</v>
      </c>
      <c r="U137" s="162">
        <v>0.27</v>
      </c>
      <c r="V137" s="162">
        <v>0.1</v>
      </c>
      <c r="W137" s="163" t="s">
        <v>658</v>
      </c>
      <c r="X137" s="199" t="s">
        <v>659</v>
      </c>
      <c r="Y137" s="161">
        <v>265</v>
      </c>
      <c r="Z137" s="162">
        <v>0.2</v>
      </c>
      <c r="AA137" s="159">
        <v>212</v>
      </c>
      <c r="AB137" s="200"/>
      <c r="AC137" s="159">
        <f>Table1[[#This Row],[New Device NC Discounted Purchase Price2]]*Table1[[#This Row],[36-Month Lease Rate Factor (excluding Software)]]*36</f>
        <v>0</v>
      </c>
      <c r="AD137" s="166"/>
      <c r="AE137" s="159">
        <f>Table1[[#This Row],[New Device NC Discounted Purchase Price]]*Table1[[#This Row],[48-Month Lease Rate Factor (excluding Software)]]*48</f>
        <v>0</v>
      </c>
      <c r="AF137" s="166"/>
      <c r="AG137" s="159">
        <f>Table1[[#This Row],[New Device NC Discounted Purchase Price2]]*Table1[[#This Row],[60-Month Lease Rate Factor (excluding Software)]]*60</f>
        <v>0</v>
      </c>
      <c r="AH137" s="166"/>
      <c r="AI137" s="166"/>
      <c r="AJ137" s="166"/>
      <c r="AK137" s="201"/>
      <c r="AL137" s="115"/>
      <c r="AM137" s="202"/>
      <c r="AN137" s="115">
        <v>0</v>
      </c>
      <c r="AO137" s="166">
        <v>0</v>
      </c>
      <c r="AP137" s="203"/>
      <c r="AQ137" s="203"/>
      <c r="AR137" s="168">
        <f t="shared" si="16"/>
        <v>0</v>
      </c>
      <c r="AS137" s="161">
        <v>0</v>
      </c>
      <c r="AT137" s="165" t="s">
        <v>79</v>
      </c>
      <c r="AU137" s="165" t="s">
        <v>69</v>
      </c>
      <c r="AV137" s="165">
        <v>2500</v>
      </c>
      <c r="AW137" s="165">
        <v>29</v>
      </c>
      <c r="AX137" s="165">
        <v>5.5</v>
      </c>
      <c r="AY137" s="204" t="s">
        <v>75</v>
      </c>
      <c r="AZ137" s="165">
        <v>250</v>
      </c>
      <c r="BA137" s="165">
        <v>100</v>
      </c>
      <c r="BB137" s="165">
        <v>256</v>
      </c>
      <c r="BC137" s="60"/>
      <c r="BD137" s="59" t="str">
        <f t="shared" si="17"/>
        <v>Inkjet / Thermal Mobile Printer - 3 or more CPM (Color)SG 3110SFNw</v>
      </c>
      <c r="BE137" s="36"/>
      <c r="BF137" s="36"/>
    </row>
    <row r="138" spans="1:58" s="7" customFormat="1" ht="12.75" customHeight="1">
      <c r="A138" s="51" t="s">
        <v>231</v>
      </c>
      <c r="B138" s="35">
        <v>2</v>
      </c>
      <c r="C138" s="42" t="s">
        <v>241</v>
      </c>
      <c r="D138" s="35" t="s">
        <v>118</v>
      </c>
      <c r="E138" s="151">
        <v>250</v>
      </c>
      <c r="F138" s="36" t="s">
        <v>79</v>
      </c>
      <c r="G138" s="36" t="s">
        <v>69</v>
      </c>
      <c r="H138" s="37" t="s">
        <v>656</v>
      </c>
      <c r="I138" s="75" t="s">
        <v>657</v>
      </c>
      <c r="J138" s="75">
        <v>405780</v>
      </c>
      <c r="K138" s="114">
        <v>195.01160000000002</v>
      </c>
      <c r="L138" s="114">
        <v>212</v>
      </c>
      <c r="M138" s="159">
        <v>25.419999999999998</v>
      </c>
      <c r="N138" s="41">
        <f>SUM(Table1[[#This Row],[New Device NC Discounted Purchase Price]:[Estimated Consumables Purchases During 3 Year Lifecycle]])</f>
        <v>432.43160000000006</v>
      </c>
      <c r="O138" s="160">
        <f>Table1[[#This Row],[36-Month Total Lease Payments4]]</f>
        <v>0</v>
      </c>
      <c r="P138" s="160">
        <f>Table1[[#This Row],[Estimated 3 Year Maintenance Agreement Price5]]</f>
        <v>0</v>
      </c>
      <c r="Q138" s="41">
        <v>0</v>
      </c>
      <c r="R138" s="161">
        <v>271</v>
      </c>
      <c r="S138" s="162">
        <v>0.28039999999999998</v>
      </c>
      <c r="T138" s="159">
        <v>195.01160000000002</v>
      </c>
      <c r="U138" s="162">
        <v>0.27</v>
      </c>
      <c r="V138" s="162">
        <v>0.1</v>
      </c>
      <c r="W138" s="163" t="s">
        <v>658</v>
      </c>
      <c r="X138" s="199" t="s">
        <v>659</v>
      </c>
      <c r="Y138" s="161">
        <v>265</v>
      </c>
      <c r="Z138" s="162">
        <v>0.2</v>
      </c>
      <c r="AA138" s="159">
        <v>212</v>
      </c>
      <c r="AB138" s="200"/>
      <c r="AC138" s="159">
        <f>Table1[[#This Row],[New Device NC Discounted Purchase Price2]]*Table1[[#This Row],[36-Month Lease Rate Factor (excluding Software)]]*36</f>
        <v>0</v>
      </c>
      <c r="AD138" s="166"/>
      <c r="AE138" s="159">
        <f>Table1[[#This Row],[New Device NC Discounted Purchase Price]]*Table1[[#This Row],[48-Month Lease Rate Factor (excluding Software)]]*48</f>
        <v>0</v>
      </c>
      <c r="AF138" s="166"/>
      <c r="AG138" s="159">
        <f>Table1[[#This Row],[New Device NC Discounted Purchase Price2]]*Table1[[#This Row],[60-Month Lease Rate Factor (excluding Software)]]*60</f>
        <v>0</v>
      </c>
      <c r="AH138" s="166"/>
      <c r="AI138" s="166"/>
      <c r="AJ138" s="166"/>
      <c r="AK138" s="201"/>
      <c r="AL138" s="115"/>
      <c r="AM138" s="202"/>
      <c r="AN138" s="115">
        <v>0</v>
      </c>
      <c r="AO138" s="166">
        <v>0</v>
      </c>
      <c r="AP138" s="203"/>
      <c r="AQ138" s="203"/>
      <c r="AR138" s="168">
        <f t="shared" si="16"/>
        <v>0</v>
      </c>
      <c r="AS138" s="161">
        <v>0</v>
      </c>
      <c r="AT138" s="169" t="s">
        <v>79</v>
      </c>
      <c r="AU138" s="169" t="s">
        <v>69</v>
      </c>
      <c r="AV138" s="169">
        <v>2500</v>
      </c>
      <c r="AW138" s="169">
        <v>29</v>
      </c>
      <c r="AX138" s="169">
        <v>5.5</v>
      </c>
      <c r="AY138" s="170" t="s">
        <v>75</v>
      </c>
      <c r="AZ138" s="169">
        <v>250</v>
      </c>
      <c r="BA138" s="169">
        <v>100</v>
      </c>
      <c r="BB138" s="169">
        <v>256</v>
      </c>
      <c r="BC138" s="60"/>
      <c r="BD138" s="59" t="str">
        <f t="shared" si="17"/>
        <v>Inkjet / Thermal MFD - 11 to 20 CPM (Color)SG 3110SFNw</v>
      </c>
      <c r="BE138" s="36"/>
      <c r="BF138" s="36"/>
    </row>
    <row r="139" spans="1:58" s="7" customFormat="1" ht="12.75" customHeight="1">
      <c r="A139" s="51" t="s">
        <v>65</v>
      </c>
      <c r="B139" s="35">
        <v>3</v>
      </c>
      <c r="C139" s="42" t="s">
        <v>66</v>
      </c>
      <c r="D139" s="35" t="s">
        <v>67</v>
      </c>
      <c r="E139" s="151">
        <v>1500</v>
      </c>
      <c r="F139" s="36" t="s">
        <v>68</v>
      </c>
      <c r="G139" s="36" t="s">
        <v>69</v>
      </c>
      <c r="H139" s="37" t="s">
        <v>656</v>
      </c>
      <c r="I139" s="75" t="s">
        <v>660</v>
      </c>
      <c r="J139" s="75">
        <v>408151</v>
      </c>
      <c r="K139" s="114">
        <v>157</v>
      </c>
      <c r="L139" s="114">
        <v>95.2</v>
      </c>
      <c r="M139" s="159">
        <v>520.79999999999995</v>
      </c>
      <c r="N139" s="41">
        <f>SUM(Table1[[#This Row],[New Device NC Discounted Purchase Price]:[Estimated Consumables Purchases During 3 Year Lifecycle]])</f>
        <v>773</v>
      </c>
      <c r="O139" s="160">
        <f>Table1[[#This Row],[36-Month Total Lease Payments4]]</f>
        <v>164.75579999999999</v>
      </c>
      <c r="P139" s="160">
        <f>Table1[[#This Row],[Estimated 3 Year Maintenance Agreement Price5]]</f>
        <v>1774.8000000000002</v>
      </c>
      <c r="Q139" s="41">
        <f t="shared" ref="Q139:Q173" si="18">SUM(O139:P139)</f>
        <v>1939.5558000000001</v>
      </c>
      <c r="R139" s="161">
        <v>245</v>
      </c>
      <c r="S139" s="162">
        <f>(Table1[[#This Row],[Device MSRP]]-Table1[[#This Row],[New Device NC Discounted Purchase Price2]])/Table1[[#This Row],[Device MSRP]]</f>
        <v>0.35918367346938773</v>
      </c>
      <c r="T139" s="159">
        <v>157</v>
      </c>
      <c r="U139" s="162">
        <v>0.27</v>
      </c>
      <c r="V139" s="162">
        <v>0.1</v>
      </c>
      <c r="W139" s="163" t="s">
        <v>658</v>
      </c>
      <c r="X139" s="199" t="s">
        <v>661</v>
      </c>
      <c r="Y139" s="161">
        <v>119</v>
      </c>
      <c r="Z139" s="162">
        <v>0.2</v>
      </c>
      <c r="AA139" s="159">
        <v>99.2</v>
      </c>
      <c r="AB139" s="164">
        <v>2.9149999999999999E-2</v>
      </c>
      <c r="AC139" s="159">
        <f>Table1[[#This Row],[New Device NC Discounted Purchase Price2]]*Table1[[#This Row],[36-Month Lease Rate Factor (excluding Software)]]*36</f>
        <v>164.75579999999999</v>
      </c>
      <c r="AD139" s="165">
        <v>2.4160000000000001E-2</v>
      </c>
      <c r="AE139" s="159">
        <f>Table1[[#This Row],[New Device NC Discounted Purchase Price]]*Table1[[#This Row],[48-Month Lease Rate Factor (excluding Software)]]*48</f>
        <v>182.06976</v>
      </c>
      <c r="AF139" s="165">
        <v>2.0629999999999999E-2</v>
      </c>
      <c r="AG139" s="159">
        <f>Table1[[#This Row],[New Device NC Discounted Purchase Price2]]*Table1[[#This Row],[60-Month Lease Rate Factor (excluding Software)]]*60</f>
        <v>194.33459999999999</v>
      </c>
      <c r="AH139" s="165">
        <v>3.3300000000000003E-2</v>
      </c>
      <c r="AI139" s="165">
        <v>2.6540000000000001E-2</v>
      </c>
      <c r="AJ139" s="165">
        <v>2.2509999999999999E-2</v>
      </c>
      <c r="AK139" s="75" t="s">
        <v>662</v>
      </c>
      <c r="AL139" s="161">
        <v>591.6</v>
      </c>
      <c r="AM139" s="162">
        <v>0</v>
      </c>
      <c r="AN139" s="159">
        <f>Table1[[#This Row],[Annual Maintenance Plan MSRP]]</f>
        <v>591.6</v>
      </c>
      <c r="AO139" s="166" t="s">
        <v>566</v>
      </c>
      <c r="AP139" s="178">
        <v>0</v>
      </c>
      <c r="AQ139" s="167"/>
      <c r="AR139" s="168">
        <f t="shared" si="16"/>
        <v>1774.8000000000002</v>
      </c>
      <c r="AS139" s="161">
        <v>281.44</v>
      </c>
      <c r="AT139" s="169" t="s">
        <v>68</v>
      </c>
      <c r="AU139" s="169" t="s">
        <v>69</v>
      </c>
      <c r="AV139" s="169">
        <v>5800</v>
      </c>
      <c r="AW139" s="169">
        <v>30</v>
      </c>
      <c r="AX139" s="169">
        <v>8</v>
      </c>
      <c r="AY139" s="170" t="s">
        <v>75</v>
      </c>
      <c r="AZ139" s="169">
        <v>300</v>
      </c>
      <c r="BA139" s="169">
        <v>125</v>
      </c>
      <c r="BB139" s="169">
        <v>128</v>
      </c>
      <c r="BC139" s="60"/>
      <c r="BD139" s="59" t="str">
        <f t="shared" si="17"/>
        <v>Laser / LED Printer - 19 to 30 CPM (Mono)SP 377DNwX</v>
      </c>
      <c r="BE139" s="36"/>
      <c r="BF139" s="36"/>
    </row>
    <row r="140" spans="1:58" s="7" customFormat="1" ht="12.75" customHeight="1">
      <c r="A140" s="51" t="s">
        <v>65</v>
      </c>
      <c r="B140" s="35">
        <v>4</v>
      </c>
      <c r="C140" s="42" t="s">
        <v>78</v>
      </c>
      <c r="D140" s="35" t="s">
        <v>67</v>
      </c>
      <c r="E140" s="151">
        <v>1500</v>
      </c>
      <c r="F140" s="36" t="s">
        <v>79</v>
      </c>
      <c r="G140" s="36" t="s">
        <v>69</v>
      </c>
      <c r="H140" s="37" t="s">
        <v>656</v>
      </c>
      <c r="I140" s="38" t="s">
        <v>663</v>
      </c>
      <c r="J140" s="37">
        <v>408541</v>
      </c>
      <c r="K140" s="45">
        <v>299</v>
      </c>
      <c r="L140" s="131">
        <v>199.2</v>
      </c>
      <c r="M140" s="56">
        <v>1391.28</v>
      </c>
      <c r="N140" s="18">
        <f>SUM(Table1[[#This Row],[New Device NC Discounted Purchase Price]:[Estimated Consumables Purchases During 3 Year Lifecycle]])</f>
        <v>1889.48</v>
      </c>
      <c r="O140" s="152">
        <f>Table1[[#This Row],[36-Month Total Lease Payments4]]</f>
        <v>313.7706</v>
      </c>
      <c r="P140" s="152">
        <f>Table1[[#This Row],[Estimated 3 Year Maintenance Agreement Price5]]</f>
        <v>1897.44</v>
      </c>
      <c r="Q140" s="18">
        <f t="shared" si="18"/>
        <v>2211.2105999999999</v>
      </c>
      <c r="R140" s="45">
        <v>495</v>
      </c>
      <c r="S140" s="50">
        <v>0.40079999999999999</v>
      </c>
      <c r="T140" s="45">
        <v>299</v>
      </c>
      <c r="U140" s="50">
        <v>0.46</v>
      </c>
      <c r="V140" s="50">
        <v>0.1</v>
      </c>
      <c r="W140" s="57" t="s">
        <v>664</v>
      </c>
      <c r="X140" s="44" t="s">
        <v>197</v>
      </c>
      <c r="Y140" s="45">
        <v>249</v>
      </c>
      <c r="Z140" s="50">
        <v>0.2</v>
      </c>
      <c r="AA140" s="56">
        <v>199.2</v>
      </c>
      <c r="AB140" s="153">
        <v>2.9149999999999999E-2</v>
      </c>
      <c r="AC140" s="56">
        <f>Table1[[#This Row],[New Device NC Discounted Purchase Price2]]*Table1[[#This Row],[36-Month Lease Rate Factor (excluding Software)]]*36</f>
        <v>313.7706</v>
      </c>
      <c r="AD140" s="47">
        <v>2.4160000000000001E-2</v>
      </c>
      <c r="AE140" s="56">
        <f>Table1[[#This Row],[New Device NC Discounted Purchase Price]]*Table1[[#This Row],[48-Month Lease Rate Factor (excluding Software)]]*48</f>
        <v>346.74432000000002</v>
      </c>
      <c r="AF140" s="47">
        <v>2.0629999999999999E-2</v>
      </c>
      <c r="AG140" s="56">
        <f>Table1[[#This Row],[New Device NC Discounted Purchase Price2]]*Table1[[#This Row],[60-Month Lease Rate Factor (excluding Software)]]*60</f>
        <v>370.10219999999998</v>
      </c>
      <c r="AH140" s="47">
        <v>3.3300000000000003E-2</v>
      </c>
      <c r="AI140" s="47">
        <v>2.6540000000000001E-2</v>
      </c>
      <c r="AJ140" s="47">
        <v>2.2509999999999999E-2</v>
      </c>
      <c r="AK140" s="80" t="s">
        <v>665</v>
      </c>
      <c r="AL140" s="45">
        <v>632.48</v>
      </c>
      <c r="AM140" s="50">
        <v>0</v>
      </c>
      <c r="AN140" s="56">
        <v>632.48</v>
      </c>
      <c r="AO140" s="35" t="s">
        <v>566</v>
      </c>
      <c r="AP140" s="52">
        <v>0</v>
      </c>
      <c r="AQ140" s="52">
        <v>0</v>
      </c>
      <c r="AR140" s="130">
        <f t="shared" si="16"/>
        <v>1897.44</v>
      </c>
      <c r="AS140" s="45">
        <v>281.44</v>
      </c>
      <c r="AT140" s="36" t="s">
        <v>79</v>
      </c>
      <c r="AU140" s="36" t="s">
        <v>69</v>
      </c>
      <c r="AV140" s="36">
        <v>4500</v>
      </c>
      <c r="AW140" s="36">
        <v>21</v>
      </c>
      <c r="AX140" s="36">
        <v>14</v>
      </c>
      <c r="AY140" s="54" t="s">
        <v>75</v>
      </c>
      <c r="AZ140" s="36">
        <v>751</v>
      </c>
      <c r="BA140" s="36">
        <v>150</v>
      </c>
      <c r="BB140" s="36">
        <v>256</v>
      </c>
      <c r="BC140" s="26" t="s">
        <v>666</v>
      </c>
      <c r="BD140" s="59" t="str">
        <f t="shared" si="17"/>
        <v>Laser / LED Printer - 11 to 20 CPM (Color)P C311W</v>
      </c>
      <c r="BE140" s="36"/>
      <c r="BF140" s="36"/>
    </row>
    <row r="141" spans="1:58" s="7" customFormat="1" ht="12.75" customHeight="1">
      <c r="A141" s="51" t="s">
        <v>65</v>
      </c>
      <c r="B141" s="35">
        <v>5</v>
      </c>
      <c r="C141" s="42" t="s">
        <v>85</v>
      </c>
      <c r="D141" s="35" t="s">
        <v>67</v>
      </c>
      <c r="E141" s="151">
        <v>3000</v>
      </c>
      <c r="F141" s="36" t="s">
        <v>68</v>
      </c>
      <c r="G141" s="36" t="s">
        <v>69</v>
      </c>
      <c r="H141" s="37" t="s">
        <v>656</v>
      </c>
      <c r="I141" s="37" t="s">
        <v>667</v>
      </c>
      <c r="J141" s="37">
        <v>408266</v>
      </c>
      <c r="K141" s="131">
        <v>181.01199999999997</v>
      </c>
      <c r="L141" s="131">
        <v>60</v>
      </c>
      <c r="M141" s="56">
        <v>822.12</v>
      </c>
      <c r="N141" s="18">
        <f>SUM(Table1[[#This Row],[New Device NC Discounted Purchase Price]:[Estimated Consumables Purchases During 3 Year Lifecycle]])</f>
        <v>1063.1320000000001</v>
      </c>
      <c r="O141" s="152">
        <f>Table1[[#This Row],[36-Month Total Lease Payments4]]</f>
        <v>189.95399279999995</v>
      </c>
      <c r="P141" s="152">
        <f>Table1[[#This Row],[Estimated 3 Year Maintenance Agreement Price5]]</f>
        <v>1210.68</v>
      </c>
      <c r="Q141" s="18">
        <f t="shared" si="18"/>
        <v>1400.6339928</v>
      </c>
      <c r="R141" s="45">
        <v>515</v>
      </c>
      <c r="S141" s="50">
        <v>0.64849999999999997</v>
      </c>
      <c r="T141" s="56">
        <v>181.01199999999997</v>
      </c>
      <c r="U141" s="50">
        <v>0.36</v>
      </c>
      <c r="V141" s="50">
        <v>0.1</v>
      </c>
      <c r="W141" s="57" t="s">
        <v>658</v>
      </c>
      <c r="X141" s="44" t="s">
        <v>197</v>
      </c>
      <c r="Y141" s="45">
        <v>75</v>
      </c>
      <c r="Z141" s="50">
        <v>0.2</v>
      </c>
      <c r="AA141" s="56">
        <v>60</v>
      </c>
      <c r="AB141" s="153">
        <v>2.9149999999999999E-2</v>
      </c>
      <c r="AC141" s="56">
        <f>Table1[[#This Row],[New Device NC Discounted Purchase Price2]]*Table1[[#This Row],[36-Month Lease Rate Factor (excluding Software)]]*36</f>
        <v>189.95399279999995</v>
      </c>
      <c r="AD141" s="47">
        <v>2.4160000000000001E-2</v>
      </c>
      <c r="AE141" s="56">
        <f>Table1[[#This Row],[New Device NC Discounted Purchase Price]]*Table1[[#This Row],[48-Month Lease Rate Factor (excluding Software)]]*48</f>
        <v>209.91599615999996</v>
      </c>
      <c r="AF141" s="47">
        <v>2.0629999999999999E-2</v>
      </c>
      <c r="AG141" s="56">
        <f>Table1[[#This Row],[New Device NC Discounted Purchase Price2]]*Table1[[#This Row],[60-Month Lease Rate Factor (excluding Software)]]*60</f>
        <v>224.05665359999995</v>
      </c>
      <c r="AH141" s="47">
        <v>3.3300000000000003E-2</v>
      </c>
      <c r="AI141" s="47">
        <v>2.6540000000000001E-2</v>
      </c>
      <c r="AJ141" s="47">
        <v>2.2509999999999999E-2</v>
      </c>
      <c r="AK141" s="37" t="s">
        <v>668</v>
      </c>
      <c r="AL141" s="45">
        <v>403.56</v>
      </c>
      <c r="AM141" s="50">
        <v>0</v>
      </c>
      <c r="AN141" s="56">
        <v>403.56</v>
      </c>
      <c r="AO141" s="35" t="s">
        <v>566</v>
      </c>
      <c r="AP141" s="52">
        <v>0</v>
      </c>
      <c r="AQ141" s="154"/>
      <c r="AR141" s="130">
        <f t="shared" si="16"/>
        <v>1210.68</v>
      </c>
      <c r="AS141" s="45">
        <v>281.44</v>
      </c>
      <c r="AT141" s="36" t="s">
        <v>68</v>
      </c>
      <c r="AU141" s="36" t="s">
        <v>69</v>
      </c>
      <c r="AV141" s="36">
        <v>3000</v>
      </c>
      <c r="AW141" s="36">
        <v>45</v>
      </c>
      <c r="AX141" s="36">
        <v>6.5</v>
      </c>
      <c r="AY141" s="54" t="s">
        <v>75</v>
      </c>
      <c r="AZ141" s="36">
        <v>100</v>
      </c>
      <c r="BA141" s="36">
        <v>500</v>
      </c>
      <c r="BB141" s="36" t="s">
        <v>96</v>
      </c>
      <c r="BC141" s="10" t="s">
        <v>669</v>
      </c>
      <c r="BD141" s="59" t="str">
        <f t="shared" si="17"/>
        <v>Laser / LED Printer - 31 to 44 CPM (Mono)SP 3710SF</v>
      </c>
      <c r="BE141" s="36"/>
      <c r="BF141" s="36"/>
    </row>
    <row r="142" spans="1:58" s="7" customFormat="1" ht="12.75" customHeight="1">
      <c r="A142" s="51" t="s">
        <v>65</v>
      </c>
      <c r="B142" s="35">
        <v>6</v>
      </c>
      <c r="C142" s="42" t="s">
        <v>88</v>
      </c>
      <c r="D142" s="35" t="s">
        <v>67</v>
      </c>
      <c r="E142" s="151">
        <v>3000</v>
      </c>
      <c r="F142" s="36" t="s">
        <v>79</v>
      </c>
      <c r="G142" s="36" t="s">
        <v>69</v>
      </c>
      <c r="H142" s="37" t="s">
        <v>656</v>
      </c>
      <c r="I142" s="75" t="s">
        <v>670</v>
      </c>
      <c r="J142" s="75">
        <v>407887</v>
      </c>
      <c r="K142" s="114">
        <v>327.70000000000005</v>
      </c>
      <c r="L142" s="114">
        <v>183.20000000000002</v>
      </c>
      <c r="M142" s="159">
        <v>2990.5575999999996</v>
      </c>
      <c r="N142" s="41">
        <f>SUM(Table1[[#This Row],[New Device NC Discounted Purchase Price]:[Estimated Consumables Purchases During 3 Year Lifecycle]])</f>
        <v>3501.4575999999997</v>
      </c>
      <c r="O142" s="160">
        <f>Table1[[#This Row],[36-Month Total Lease Payments4]]</f>
        <v>343.88837999999998</v>
      </c>
      <c r="P142" s="160">
        <f>Table1[[#This Row],[Estimated 3 Year Maintenance Agreement Price5]]</f>
        <v>3523.875</v>
      </c>
      <c r="Q142" s="41">
        <f t="shared" si="18"/>
        <v>3867.7633799999999</v>
      </c>
      <c r="R142" s="161">
        <v>565</v>
      </c>
      <c r="S142" s="162">
        <v>0.42</v>
      </c>
      <c r="T142" s="159">
        <v>327.70000000000005</v>
      </c>
      <c r="U142" s="162">
        <v>0.46</v>
      </c>
      <c r="V142" s="162">
        <v>0.1</v>
      </c>
      <c r="W142" s="163" t="s">
        <v>664</v>
      </c>
      <c r="X142" s="199" t="s">
        <v>671</v>
      </c>
      <c r="Y142" s="161">
        <v>229</v>
      </c>
      <c r="Z142" s="162">
        <v>0.2</v>
      </c>
      <c r="AA142" s="159">
        <v>183.20000000000002</v>
      </c>
      <c r="AB142" s="164">
        <v>2.9149999999999999E-2</v>
      </c>
      <c r="AC142" s="159">
        <f>Table1[[#This Row],[New Device NC Discounted Purchase Price2]]*Table1[[#This Row],[36-Month Lease Rate Factor (excluding Software)]]*36</f>
        <v>343.88837999999998</v>
      </c>
      <c r="AD142" s="165">
        <v>2.4160000000000001E-2</v>
      </c>
      <c r="AE142" s="159">
        <f>Table1[[#This Row],[New Device NC Discounted Purchase Price]]*Table1[[#This Row],[48-Month Lease Rate Factor (excluding Software)]]*48</f>
        <v>380.02713600000004</v>
      </c>
      <c r="AF142" s="165">
        <v>2.0629999999999999E-2</v>
      </c>
      <c r="AG142" s="159">
        <f>Table1[[#This Row],[New Device NC Discounted Purchase Price2]]*Table1[[#This Row],[60-Month Lease Rate Factor (excluding Software)]]*60</f>
        <v>405.62706000000003</v>
      </c>
      <c r="AH142" s="165">
        <v>3.3300000000000003E-2</v>
      </c>
      <c r="AI142" s="165">
        <v>2.6540000000000001E-2</v>
      </c>
      <c r="AJ142" s="165">
        <v>2.2509999999999999E-2</v>
      </c>
      <c r="AK142" s="75" t="s">
        <v>672</v>
      </c>
      <c r="AL142" s="161">
        <v>1174.625</v>
      </c>
      <c r="AM142" s="162">
        <v>0</v>
      </c>
      <c r="AN142" s="159">
        <v>1174.625</v>
      </c>
      <c r="AO142" s="166" t="s">
        <v>566</v>
      </c>
      <c r="AP142" s="178">
        <v>0</v>
      </c>
      <c r="AQ142" s="178">
        <v>0</v>
      </c>
      <c r="AR142" s="168">
        <f t="shared" si="16"/>
        <v>3523.875</v>
      </c>
      <c r="AS142" s="161">
        <v>281.44</v>
      </c>
      <c r="AT142" s="169" t="s">
        <v>79</v>
      </c>
      <c r="AU142" s="169" t="s">
        <v>69</v>
      </c>
      <c r="AV142" s="169">
        <v>6000</v>
      </c>
      <c r="AW142" s="169">
        <v>26</v>
      </c>
      <c r="AX142" s="169">
        <v>13.5</v>
      </c>
      <c r="AY142" s="170" t="s">
        <v>75</v>
      </c>
      <c r="AZ142" s="169">
        <v>1100</v>
      </c>
      <c r="BA142" s="169">
        <v>150</v>
      </c>
      <c r="BB142" s="169">
        <v>768</v>
      </c>
      <c r="BC142" s="60"/>
      <c r="BD142" s="59" t="str">
        <f t="shared" si="17"/>
        <v>Laser / LED Printer - 21 to 34 CPM (Color)SP C342DN</v>
      </c>
      <c r="BE142" s="36"/>
      <c r="BF142" s="36"/>
    </row>
    <row r="143" spans="1:58" s="7" customFormat="1" ht="12.75" customHeight="1">
      <c r="A143" s="51" t="s">
        <v>65</v>
      </c>
      <c r="B143" s="35">
        <v>7</v>
      </c>
      <c r="C143" s="42" t="s">
        <v>91</v>
      </c>
      <c r="D143" s="35" t="s">
        <v>67</v>
      </c>
      <c r="E143" s="151">
        <v>5000</v>
      </c>
      <c r="F143" s="36" t="s">
        <v>68</v>
      </c>
      <c r="G143" s="36" t="s">
        <v>69</v>
      </c>
      <c r="H143" s="37" t="s">
        <v>656</v>
      </c>
      <c r="I143" s="37" t="s">
        <v>673</v>
      </c>
      <c r="J143" s="37">
        <v>418469</v>
      </c>
      <c r="K143" s="131">
        <v>840.9747000000001</v>
      </c>
      <c r="L143" s="131">
        <v>276</v>
      </c>
      <c r="M143" s="56">
        <v>278.38</v>
      </c>
      <c r="N143" s="18">
        <f>SUM(Table1[[#This Row],[New Device NC Discounted Purchase Price]:[Estimated Consumables Purchases During 3 Year Lifecycle]])</f>
        <v>1395.3547000000003</v>
      </c>
      <c r="O143" s="152">
        <f>Table1[[#This Row],[36-Month Total Lease Payments4]]</f>
        <v>882.51885018000007</v>
      </c>
      <c r="P143" s="152">
        <f>Table1[[#This Row],[Estimated 3 Year Maintenance Agreement Price5]]</f>
        <v>1509.75</v>
      </c>
      <c r="Q143" s="18">
        <f t="shared" si="18"/>
        <v>2392.2688501800003</v>
      </c>
      <c r="R143" s="45">
        <v>1229</v>
      </c>
      <c r="S143" s="50">
        <v>0.31569999999999998</v>
      </c>
      <c r="T143" s="56">
        <v>840.9747000000001</v>
      </c>
      <c r="U143" s="50">
        <v>0.45</v>
      </c>
      <c r="V143" s="50">
        <v>0.1</v>
      </c>
      <c r="W143" s="57" t="s">
        <v>674</v>
      </c>
      <c r="X143" s="44" t="s">
        <v>675</v>
      </c>
      <c r="Y143" s="45">
        <v>345</v>
      </c>
      <c r="Z143" s="50">
        <v>0.2</v>
      </c>
      <c r="AA143" s="56">
        <v>276</v>
      </c>
      <c r="AB143" s="153">
        <v>2.9149999999999999E-2</v>
      </c>
      <c r="AC143" s="56">
        <f>Table1[[#This Row],[New Device NC Discounted Purchase Price2]]*Table1[[#This Row],[36-Month Lease Rate Factor (excluding Software)]]*36</f>
        <v>882.51885018000007</v>
      </c>
      <c r="AD143" s="47">
        <v>2.4160000000000001E-2</v>
      </c>
      <c r="AE143" s="56">
        <f>Table1[[#This Row],[New Device NC Discounted Purchase Price]]*Table1[[#This Row],[48-Month Lease Rate Factor (excluding Software)]]*48</f>
        <v>975.26154009600009</v>
      </c>
      <c r="AF143" s="47">
        <v>2.0629999999999999E-2</v>
      </c>
      <c r="AG143" s="56">
        <f>Table1[[#This Row],[New Device NC Discounted Purchase Price2]]*Table1[[#This Row],[60-Month Lease Rate Factor (excluding Software)]]*60</f>
        <v>1040.9584836600002</v>
      </c>
      <c r="AH143" s="47">
        <v>3.3300000000000003E-2</v>
      </c>
      <c r="AI143" s="47">
        <v>2.6540000000000001E-2</v>
      </c>
      <c r="AJ143" s="47">
        <v>2.2509999999999999E-2</v>
      </c>
      <c r="AK143" s="37" t="s">
        <v>676</v>
      </c>
      <c r="AL143" s="45">
        <v>503.25</v>
      </c>
      <c r="AM143" s="50">
        <v>0</v>
      </c>
      <c r="AN143" s="45">
        <v>503.25</v>
      </c>
      <c r="AO143" s="35" t="s">
        <v>566</v>
      </c>
      <c r="AP143" s="52">
        <v>0</v>
      </c>
      <c r="AQ143" s="154"/>
      <c r="AR143" s="130">
        <f t="shared" si="16"/>
        <v>1509.75</v>
      </c>
      <c r="AS143" s="45">
        <v>281.44</v>
      </c>
      <c r="AT143" s="36" t="s">
        <v>68</v>
      </c>
      <c r="AU143" s="36" t="s">
        <v>69</v>
      </c>
      <c r="AV143" s="36">
        <v>4000</v>
      </c>
      <c r="AW143" s="36">
        <v>57</v>
      </c>
      <c r="AX143" s="36">
        <v>6</v>
      </c>
      <c r="AY143" s="54" t="s">
        <v>75</v>
      </c>
      <c r="AZ143" s="36">
        <v>100</v>
      </c>
      <c r="BA143" s="36">
        <v>500</v>
      </c>
      <c r="BB143" s="36" t="s">
        <v>96</v>
      </c>
      <c r="BC143" s="10" t="s">
        <v>677</v>
      </c>
      <c r="BD143" s="59" t="str">
        <f t="shared" si="17"/>
        <v>Laser / LED Printer - 45 or more CPM (Mono)P 800</v>
      </c>
      <c r="BE143" s="36"/>
      <c r="BF143" s="36"/>
    </row>
    <row r="144" spans="1:58" s="7" customFormat="1" ht="12.75" customHeight="1">
      <c r="A144" s="51" t="s">
        <v>65</v>
      </c>
      <c r="B144" s="35">
        <v>8</v>
      </c>
      <c r="C144" s="42" t="s">
        <v>98</v>
      </c>
      <c r="D144" s="35" t="s">
        <v>67</v>
      </c>
      <c r="E144" s="151">
        <v>5000</v>
      </c>
      <c r="F144" s="36" t="s">
        <v>79</v>
      </c>
      <c r="G144" s="36" t="s">
        <v>69</v>
      </c>
      <c r="H144" s="37" t="s">
        <v>656</v>
      </c>
      <c r="I144" s="37" t="s">
        <v>678</v>
      </c>
      <c r="J144" s="37">
        <v>408301</v>
      </c>
      <c r="K144" s="131">
        <v>797.01830000000007</v>
      </c>
      <c r="L144" s="131"/>
      <c r="M144" s="56">
        <v>2250.6</v>
      </c>
      <c r="N144" s="18">
        <f>SUM(Table1[[#This Row],[New Device NC Discounted Purchase Price]:[Estimated Consumables Purchases During 3 Year Lifecycle]])</f>
        <v>3047.6183000000001</v>
      </c>
      <c r="O144" s="152">
        <f>Table1[[#This Row],[36-Month Total Lease Payments4]]</f>
        <v>836.39100402000008</v>
      </c>
      <c r="P144" s="152">
        <f>Table1[[#This Row],[Estimated 3 Year Maintenance Agreement Price5]]</f>
        <v>3748.32</v>
      </c>
      <c r="Q144" s="18">
        <f t="shared" si="18"/>
        <v>4584.7110040200005</v>
      </c>
      <c r="R144" s="45">
        <v>1499</v>
      </c>
      <c r="S144" s="50">
        <v>0.46829999999999999</v>
      </c>
      <c r="T144" s="56">
        <v>797.01830000000007</v>
      </c>
      <c r="U144" s="50">
        <v>0.59</v>
      </c>
      <c r="V144" s="50">
        <v>0.38</v>
      </c>
      <c r="W144" s="57" t="s">
        <v>679</v>
      </c>
      <c r="X144" s="44" t="s">
        <v>197</v>
      </c>
      <c r="Y144" s="45"/>
      <c r="Z144" s="50">
        <v>0.2</v>
      </c>
      <c r="AA144" s="56"/>
      <c r="AB144" s="153">
        <v>2.9149999999999999E-2</v>
      </c>
      <c r="AC144" s="56">
        <f>Table1[[#This Row],[New Device NC Discounted Purchase Price2]]*Table1[[#This Row],[36-Month Lease Rate Factor (excluding Software)]]*36</f>
        <v>836.39100402000008</v>
      </c>
      <c r="AD144" s="47">
        <v>2.4160000000000001E-2</v>
      </c>
      <c r="AE144" s="56">
        <f>Table1[[#This Row],[New Device NC Discounted Purchase Price]]*Table1[[#This Row],[48-Month Lease Rate Factor (excluding Software)]]*48</f>
        <v>924.28618214400012</v>
      </c>
      <c r="AF144" s="47">
        <v>2.0629999999999999E-2</v>
      </c>
      <c r="AG144" s="56">
        <f>Table1[[#This Row],[New Device NC Discounted Purchase Price2]]*Table1[[#This Row],[60-Month Lease Rate Factor (excluding Software)]]*60</f>
        <v>986.54925174000005</v>
      </c>
      <c r="AH144" s="47">
        <v>3.3300000000000003E-2</v>
      </c>
      <c r="AI144" s="47">
        <v>2.6540000000000001E-2</v>
      </c>
      <c r="AJ144" s="47">
        <v>2.2509999999999999E-2</v>
      </c>
      <c r="AK144" s="37" t="s">
        <v>680</v>
      </c>
      <c r="AL144" s="45">
        <v>1249.44</v>
      </c>
      <c r="AM144" s="50">
        <v>0</v>
      </c>
      <c r="AN144" s="56">
        <v>1249.44</v>
      </c>
      <c r="AO144" s="35" t="s">
        <v>566</v>
      </c>
      <c r="AP144" s="52">
        <v>0</v>
      </c>
      <c r="AQ144" s="52">
        <v>0</v>
      </c>
      <c r="AR144" s="130">
        <f t="shared" si="16"/>
        <v>3748.32</v>
      </c>
      <c r="AS144" s="45">
        <v>281.44</v>
      </c>
      <c r="AT144" s="36" t="s">
        <v>79</v>
      </c>
      <c r="AU144" s="36" t="s">
        <v>69</v>
      </c>
      <c r="AV144" s="36">
        <v>12500</v>
      </c>
      <c r="AW144" s="36">
        <v>42</v>
      </c>
      <c r="AX144" s="36">
        <v>6</v>
      </c>
      <c r="AY144" s="54" t="s">
        <v>75</v>
      </c>
      <c r="AZ144" s="36">
        <v>2100</v>
      </c>
      <c r="BA144" s="36">
        <v>500</v>
      </c>
      <c r="BB144" s="36" t="s">
        <v>96</v>
      </c>
      <c r="BC144" s="10" t="s">
        <v>681</v>
      </c>
      <c r="BD144" s="59" t="str">
        <f t="shared" si="17"/>
        <v>Laser / LED Printer - 35 or more CPM (Color)P C600</v>
      </c>
      <c r="BE144" s="36"/>
      <c r="BF144" s="36"/>
    </row>
    <row r="145" spans="1:63" s="7" customFormat="1" ht="12.75" customHeight="1">
      <c r="A145" s="51" t="s">
        <v>65</v>
      </c>
      <c r="B145" s="35">
        <v>9</v>
      </c>
      <c r="C145" s="42" t="s">
        <v>103</v>
      </c>
      <c r="D145" s="35" t="s">
        <v>67</v>
      </c>
      <c r="E145" s="151">
        <v>4000</v>
      </c>
      <c r="F145" s="36" t="s">
        <v>68</v>
      </c>
      <c r="G145" s="36" t="s">
        <v>104</v>
      </c>
      <c r="H145" s="37" t="s">
        <v>656</v>
      </c>
      <c r="I145" s="75" t="s">
        <v>682</v>
      </c>
      <c r="J145" s="75">
        <v>407482</v>
      </c>
      <c r="K145" s="114">
        <v>640.07579999999996</v>
      </c>
      <c r="L145" s="114">
        <v>199.20000000000002</v>
      </c>
      <c r="M145" s="159">
        <v>772.52</v>
      </c>
      <c r="N145" s="41">
        <f>SUM(Table1[[#This Row],[New Device NC Discounted Purchase Price]:[Estimated Consumables Purchases During 3 Year Lifecycle]])</f>
        <v>1611.7957999999999</v>
      </c>
      <c r="O145" s="160">
        <f>Table1[[#This Row],[36-Month Total Lease Payments4]]</f>
        <v>671.69554451999988</v>
      </c>
      <c r="P145" s="160">
        <f>Table1[[#This Row],[Estimated 3 Year Maintenance Agreement Price5]]</f>
        <v>1825.1999999999998</v>
      </c>
      <c r="Q145" s="41">
        <f t="shared" si="18"/>
        <v>2496.8955445199999</v>
      </c>
      <c r="R145" s="161">
        <v>1729</v>
      </c>
      <c r="S145" s="162">
        <v>0.62980000000000003</v>
      </c>
      <c r="T145" s="159">
        <v>640.07579999999996</v>
      </c>
      <c r="U145" s="162">
        <v>0.55000000000000004</v>
      </c>
      <c r="V145" s="162">
        <v>0.38</v>
      </c>
      <c r="W145" s="163" t="s">
        <v>664</v>
      </c>
      <c r="X145" s="199" t="s">
        <v>683</v>
      </c>
      <c r="Y145" s="161">
        <v>249</v>
      </c>
      <c r="Z145" s="162">
        <v>0.2</v>
      </c>
      <c r="AA145" s="159">
        <v>199.20000000000002</v>
      </c>
      <c r="AB145" s="164">
        <v>2.9149999999999999E-2</v>
      </c>
      <c r="AC145" s="159">
        <f>Table1[[#This Row],[New Device NC Discounted Purchase Price2]]*Table1[[#This Row],[36-Month Lease Rate Factor (excluding Software)]]*36</f>
        <v>671.69554451999988</v>
      </c>
      <c r="AD145" s="165">
        <v>2.4160000000000001E-2</v>
      </c>
      <c r="AE145" s="159">
        <f>Table1[[#This Row],[New Device NC Discounted Purchase Price]]*Table1[[#This Row],[48-Month Lease Rate Factor (excluding Software)]]*48</f>
        <v>742.28310374400007</v>
      </c>
      <c r="AF145" s="165">
        <v>2.0629999999999999E-2</v>
      </c>
      <c r="AG145" s="159">
        <f>Table1[[#This Row],[New Device NC Discounted Purchase Price2]]*Table1[[#This Row],[60-Month Lease Rate Factor (excluding Software)]]*60</f>
        <v>792.28582523999989</v>
      </c>
      <c r="AH145" s="165">
        <v>3.3300000000000003E-2</v>
      </c>
      <c r="AI145" s="165">
        <v>2.6540000000000001E-2</v>
      </c>
      <c r="AJ145" s="165">
        <v>2.2509999999999999E-2</v>
      </c>
      <c r="AK145" s="75" t="s">
        <v>684</v>
      </c>
      <c r="AL145" s="161">
        <v>608.4</v>
      </c>
      <c r="AM145" s="162">
        <v>0</v>
      </c>
      <c r="AN145" s="159">
        <v>608.4</v>
      </c>
      <c r="AO145" s="166" t="s">
        <v>566</v>
      </c>
      <c r="AP145" s="178">
        <v>0</v>
      </c>
      <c r="AQ145" s="167"/>
      <c r="AR145" s="168">
        <f t="shared" si="16"/>
        <v>1825.1999999999998</v>
      </c>
      <c r="AS145" s="161">
        <v>281.44</v>
      </c>
      <c r="AT145" s="169" t="s">
        <v>68</v>
      </c>
      <c r="AU145" s="169" t="s">
        <v>104</v>
      </c>
      <c r="AV145" s="169">
        <v>20000</v>
      </c>
      <c r="AW145" s="169">
        <v>38</v>
      </c>
      <c r="AX145" s="169">
        <v>6.5</v>
      </c>
      <c r="AY145" s="170" t="s">
        <v>75</v>
      </c>
      <c r="AZ145" s="169">
        <v>2100</v>
      </c>
      <c r="BA145" s="169">
        <v>500</v>
      </c>
      <c r="BB145" s="169" t="s">
        <v>685</v>
      </c>
      <c r="BC145" s="60"/>
      <c r="BD145" s="59" t="str">
        <f t="shared" si="17"/>
        <v>Laser / LED Printer - 30 or more CPM (Mono)(Ledger)SP 6430DN</v>
      </c>
      <c r="BE145" s="36"/>
      <c r="BF145" s="36"/>
      <c r="BG145" s="205"/>
      <c r="BH145" s="205"/>
      <c r="BI145" s="205"/>
      <c r="BJ145" s="205"/>
      <c r="BK145" s="205"/>
    </row>
    <row r="146" spans="1:63" s="7" customFormat="1" ht="12.75" customHeight="1">
      <c r="A146" s="51" t="s">
        <v>65</v>
      </c>
      <c r="B146" s="35">
        <v>10</v>
      </c>
      <c r="C146" s="42" t="s">
        <v>110</v>
      </c>
      <c r="D146" s="35" t="s">
        <v>67</v>
      </c>
      <c r="E146" s="151">
        <v>4000</v>
      </c>
      <c r="F146" s="36" t="s">
        <v>79</v>
      </c>
      <c r="G146" s="36" t="s">
        <v>104</v>
      </c>
      <c r="H146" s="37" t="s">
        <v>656</v>
      </c>
      <c r="I146" s="37" t="s">
        <v>686</v>
      </c>
      <c r="J146" s="37" t="s">
        <v>687</v>
      </c>
      <c r="K146" s="131">
        <v>1954.8172000000004</v>
      </c>
      <c r="L146" s="131">
        <v>944</v>
      </c>
      <c r="M146" s="56">
        <v>1056.2195999999999</v>
      </c>
      <c r="N146" s="18">
        <f>SUM(Table1[[#This Row],[New Device NC Discounted Purchase Price]:[Estimated Consumables Purchases During 3 Year Lifecycle]])</f>
        <v>3955.0368000000003</v>
      </c>
      <c r="O146" s="152">
        <f>Table1[[#This Row],[36-Month Total Lease Payments4]]</f>
        <v>2051.3851696800002</v>
      </c>
      <c r="P146" s="152">
        <f>Table1[[#This Row],[Estimated 3 Year Maintenance Agreement Price5]]</f>
        <v>8010.12</v>
      </c>
      <c r="Q146" s="18">
        <f t="shared" si="18"/>
        <v>10061.50516968</v>
      </c>
      <c r="R146" s="45">
        <v>4665</v>
      </c>
      <c r="S146" s="50">
        <v>0.58099999999999996</v>
      </c>
      <c r="T146" s="56">
        <v>1954.8172000000004</v>
      </c>
      <c r="U146" s="50">
        <v>0.59</v>
      </c>
      <c r="V146" s="50">
        <v>0.1</v>
      </c>
      <c r="W146" s="57" t="s">
        <v>664</v>
      </c>
      <c r="X146" s="44" t="s">
        <v>197</v>
      </c>
      <c r="Y146" s="45">
        <v>1180</v>
      </c>
      <c r="Z146" s="50">
        <v>0.2</v>
      </c>
      <c r="AA146" s="56">
        <v>944</v>
      </c>
      <c r="AB146" s="153">
        <v>2.9149999999999999E-2</v>
      </c>
      <c r="AC146" s="56">
        <f>Table1[[#This Row],[New Device NC Discounted Purchase Price2]]*Table1[[#This Row],[36-Month Lease Rate Factor (excluding Software)]]*36</f>
        <v>2051.3851696800002</v>
      </c>
      <c r="AD146" s="47">
        <v>2.4160000000000001E-2</v>
      </c>
      <c r="AE146" s="56">
        <f>Table1[[#This Row],[New Device NC Discounted Purchase Price]]*Table1[[#This Row],[48-Month Lease Rate Factor (excluding Software)]]*48</f>
        <v>2266.9624104960003</v>
      </c>
      <c r="AF146" s="47">
        <v>2.0629999999999999E-2</v>
      </c>
      <c r="AG146" s="56">
        <f>Table1[[#This Row],[New Device NC Discounted Purchase Price2]]*Table1[[#This Row],[60-Month Lease Rate Factor (excluding Software)]]*60</f>
        <v>2419.6727301600004</v>
      </c>
      <c r="AH146" s="47">
        <v>3.3300000000000003E-2</v>
      </c>
      <c r="AI146" s="47">
        <v>2.6540000000000001E-2</v>
      </c>
      <c r="AJ146" s="47">
        <v>2.2509999999999999E-2</v>
      </c>
      <c r="AK146" s="37" t="s">
        <v>688</v>
      </c>
      <c r="AL146" s="45">
        <v>2670.04</v>
      </c>
      <c r="AM146" s="50">
        <v>0</v>
      </c>
      <c r="AN146" s="56">
        <v>2670.04</v>
      </c>
      <c r="AO146" s="35" t="s">
        <v>566</v>
      </c>
      <c r="AP146" s="52">
        <v>0</v>
      </c>
      <c r="AQ146" s="52">
        <v>0</v>
      </c>
      <c r="AR146" s="130">
        <f t="shared" si="16"/>
        <v>8010.12</v>
      </c>
      <c r="AS146" s="45">
        <v>281.44</v>
      </c>
      <c r="AT146" s="36" t="s">
        <v>79</v>
      </c>
      <c r="AU146" s="36" t="s">
        <v>104</v>
      </c>
      <c r="AV146" s="36">
        <v>15000</v>
      </c>
      <c r="AW146" s="36">
        <v>45</v>
      </c>
      <c r="AX146" s="36">
        <v>5</v>
      </c>
      <c r="AY146" s="54" t="s">
        <v>75</v>
      </c>
      <c r="AZ146" s="36">
        <v>4850</v>
      </c>
      <c r="BA146" s="36">
        <v>500</v>
      </c>
      <c r="BB146" s="36" t="s">
        <v>96</v>
      </c>
      <c r="BC146" s="146" t="s">
        <v>689</v>
      </c>
      <c r="BD146" s="59" t="str">
        <f t="shared" si="17"/>
        <v>Laser / LED Printer - 20 or more CPM (Color)(Ledger)IP C8500</v>
      </c>
      <c r="BE146" s="36"/>
      <c r="BF146" s="36"/>
      <c r="BG146" s="205"/>
      <c r="BH146" s="205"/>
      <c r="BI146" s="205"/>
      <c r="BJ146" s="205"/>
      <c r="BK146" s="205"/>
    </row>
    <row r="147" spans="1:63" s="7" customFormat="1" ht="12.75" customHeight="1">
      <c r="A147" s="51" t="s">
        <v>116</v>
      </c>
      <c r="B147" s="35">
        <v>11</v>
      </c>
      <c r="C147" s="42" t="s">
        <v>117</v>
      </c>
      <c r="D147" s="35" t="s">
        <v>118</v>
      </c>
      <c r="E147" s="151">
        <v>2500</v>
      </c>
      <c r="F147" s="36" t="s">
        <v>68</v>
      </c>
      <c r="G147" s="36" t="s">
        <v>69</v>
      </c>
      <c r="H147" s="37" t="s">
        <v>656</v>
      </c>
      <c r="I147" s="75" t="s">
        <v>690</v>
      </c>
      <c r="J147" s="75">
        <v>416185</v>
      </c>
      <c r="K147" s="114">
        <v>705.96</v>
      </c>
      <c r="L147" s="114">
        <v>735.84</v>
      </c>
      <c r="M147" s="159">
        <v>123.35520000000001</v>
      </c>
      <c r="N147" s="41">
        <f>SUM(Table1[[#This Row],[New Device NC Discounted Purchase Price]:[Estimated Consumables Purchases During 3 Year Lifecycle]])</f>
        <v>1565.1552000000001</v>
      </c>
      <c r="O147" s="160">
        <f>Table1[[#This Row],[36-Month Total Lease Payments4]]</f>
        <v>740.83442400000001</v>
      </c>
      <c r="P147" s="160">
        <f>Table1[[#This Row],[Estimated 3 Year Maintenance Agreement Price5]]</f>
        <v>962.28</v>
      </c>
      <c r="Q147" s="41">
        <f t="shared" si="18"/>
        <v>1703.1144239999999</v>
      </c>
      <c r="R147" s="161">
        <v>2960</v>
      </c>
      <c r="S147" s="162">
        <f>(Table1[[#This Row],[Device MSRP]]-Table1[[#This Row],[New Device NC Discounted Purchase Price]])/Table1[[#This Row],[Device MSRP]]</f>
        <v>0.76149999999999995</v>
      </c>
      <c r="T147" s="114">
        <v>705.96</v>
      </c>
      <c r="U147" s="162">
        <v>0.59</v>
      </c>
      <c r="V147" s="162">
        <v>0.38</v>
      </c>
      <c r="W147" s="163" t="s">
        <v>691</v>
      </c>
      <c r="X147" s="199" t="s">
        <v>692</v>
      </c>
      <c r="Y147" s="161">
        <v>1471.68</v>
      </c>
      <c r="Z147" s="162">
        <v>0.5</v>
      </c>
      <c r="AA147" s="159">
        <v>735.84</v>
      </c>
      <c r="AB147" s="164">
        <v>2.9149999999999999E-2</v>
      </c>
      <c r="AC147" s="159">
        <f>Table1[[#This Row],[New Device NC Discounted Purchase Price2]]*Table1[[#This Row],[36-Month Lease Rate Factor (excluding Software)]]*36</f>
        <v>740.83442400000001</v>
      </c>
      <c r="AD147" s="165">
        <v>2.4160000000000001E-2</v>
      </c>
      <c r="AE147" s="159">
        <f>Table1[[#This Row],[New Device NC Discounted Purchase Price]]*Table1[[#This Row],[48-Month Lease Rate Factor (excluding Software)]]*48</f>
        <v>818.68769280000004</v>
      </c>
      <c r="AF147" s="165">
        <v>2.0629999999999999E-2</v>
      </c>
      <c r="AG147" s="159">
        <f>Table1[[#This Row],[New Device NC Discounted Purchase Price2]]*Table1[[#This Row],[60-Month Lease Rate Factor (excluding Software)]]*60</f>
        <v>873.83728799999994</v>
      </c>
      <c r="AH147" s="165">
        <v>3.3300000000000003E-2</v>
      </c>
      <c r="AI147" s="165">
        <v>2.6540000000000001E-2</v>
      </c>
      <c r="AJ147" s="165">
        <v>2.2509999999999999E-2</v>
      </c>
      <c r="AK147" s="75" t="s">
        <v>693</v>
      </c>
      <c r="AL147" s="161">
        <v>320.76</v>
      </c>
      <c r="AM147" s="162">
        <v>0</v>
      </c>
      <c r="AN147" s="159">
        <v>320.76</v>
      </c>
      <c r="AO147" s="166" t="s">
        <v>566</v>
      </c>
      <c r="AP147" s="178">
        <v>0</v>
      </c>
      <c r="AQ147" s="167"/>
      <c r="AR147" s="168">
        <f t="shared" si="16"/>
        <v>962.28</v>
      </c>
      <c r="AS147" s="161">
        <v>281.44</v>
      </c>
      <c r="AT147" s="169" t="s">
        <v>68</v>
      </c>
      <c r="AU147" s="169" t="s">
        <v>69</v>
      </c>
      <c r="AV147" s="169">
        <v>20000</v>
      </c>
      <c r="AW147" s="169">
        <v>31</v>
      </c>
      <c r="AX147" s="169">
        <v>6</v>
      </c>
      <c r="AY147" s="170" t="s">
        <v>75</v>
      </c>
      <c r="AZ147" s="169">
        <v>1350</v>
      </c>
      <c r="BA147" s="169">
        <v>250</v>
      </c>
      <c r="BB147" s="169" t="s">
        <v>76</v>
      </c>
      <c r="BC147" s="60"/>
      <c r="BD147" s="59" t="str">
        <f t="shared" si="17"/>
        <v>Digital MFD - 19 to 30 CPM (Mono)MP 301SPF</v>
      </c>
      <c r="BE147" s="36"/>
      <c r="BF147" s="36"/>
      <c r="BG147" s="205"/>
      <c r="BH147" s="205"/>
      <c r="BI147" s="205"/>
      <c r="BJ147" s="205"/>
      <c r="BK147" s="205"/>
    </row>
    <row r="148" spans="1:63" s="7" customFormat="1" ht="12.75" customHeight="1">
      <c r="A148" s="51" t="s">
        <v>116</v>
      </c>
      <c r="B148" s="35">
        <v>12</v>
      </c>
      <c r="C148" s="42" t="s">
        <v>120</v>
      </c>
      <c r="D148" s="35" t="s">
        <v>118</v>
      </c>
      <c r="E148" s="151">
        <v>2500</v>
      </c>
      <c r="F148" s="36" t="s">
        <v>79</v>
      </c>
      <c r="G148" s="36" t="s">
        <v>69</v>
      </c>
      <c r="H148" s="37" t="s">
        <v>656</v>
      </c>
      <c r="I148" s="75" t="s">
        <v>694</v>
      </c>
      <c r="J148" s="75">
        <v>407523</v>
      </c>
      <c r="K148" s="114">
        <v>299.00079999999997</v>
      </c>
      <c r="L148" s="114">
        <v>199.20000000000002</v>
      </c>
      <c r="M148" s="159">
        <v>2239.44</v>
      </c>
      <c r="N148" s="41">
        <f>SUM(Table1[[#This Row],[New Device NC Discounted Purchase Price]:[Estimated Consumables Purchases During 3 Year Lifecycle]])</f>
        <v>2737.6408000000001</v>
      </c>
      <c r="O148" s="160">
        <f>Table1[[#This Row],[36-Month Total Lease Payments4]]</f>
        <v>313.77143951999994</v>
      </c>
      <c r="P148" s="160">
        <f>Table1[[#This Row],[Estimated 3 Year Maintenance Agreement Price5]]</f>
        <v>1897.44</v>
      </c>
      <c r="Q148" s="41">
        <f t="shared" si="18"/>
        <v>2211.2114395200001</v>
      </c>
      <c r="R148" s="161">
        <v>499</v>
      </c>
      <c r="S148" s="162">
        <v>0.40079999999999999</v>
      </c>
      <c r="T148" s="159">
        <v>299.00079999999997</v>
      </c>
      <c r="U148" s="162">
        <v>0.46</v>
      </c>
      <c r="V148" s="162">
        <v>0.38</v>
      </c>
      <c r="W148" s="163" t="s">
        <v>664</v>
      </c>
      <c r="X148" s="199" t="s">
        <v>695</v>
      </c>
      <c r="Y148" s="161">
        <v>249</v>
      </c>
      <c r="Z148" s="162">
        <v>0.2</v>
      </c>
      <c r="AA148" s="159">
        <v>199.20000000000002</v>
      </c>
      <c r="AB148" s="164">
        <v>2.9149999999999999E-2</v>
      </c>
      <c r="AC148" s="159">
        <f>Table1[[#This Row],[New Device NC Discounted Purchase Price2]]*Table1[[#This Row],[36-Month Lease Rate Factor (excluding Software)]]*36</f>
        <v>313.77143951999994</v>
      </c>
      <c r="AD148" s="165">
        <v>2.4160000000000001E-2</v>
      </c>
      <c r="AE148" s="159">
        <f>Table1[[#This Row],[New Device NC Discounted Purchase Price]]*Table1[[#This Row],[48-Month Lease Rate Factor (excluding Software)]]*48</f>
        <v>346.74524774399998</v>
      </c>
      <c r="AF148" s="165">
        <v>2.0629999999999999E-2</v>
      </c>
      <c r="AG148" s="159">
        <f>Table1[[#This Row],[New Device NC Discounted Purchase Price2]]*Table1[[#This Row],[60-Month Lease Rate Factor (excluding Software)]]*60</f>
        <v>370.10319023999995</v>
      </c>
      <c r="AH148" s="165">
        <v>3.3300000000000003E-2</v>
      </c>
      <c r="AI148" s="165">
        <v>2.6540000000000001E-2</v>
      </c>
      <c r="AJ148" s="165">
        <v>2.2509999999999999E-2</v>
      </c>
      <c r="AK148" s="75" t="s">
        <v>696</v>
      </c>
      <c r="AL148" s="161">
        <v>632.48</v>
      </c>
      <c r="AM148" s="162">
        <v>0</v>
      </c>
      <c r="AN148" s="159">
        <v>632.48</v>
      </c>
      <c r="AO148" s="166" t="s">
        <v>566</v>
      </c>
      <c r="AP148" s="178">
        <v>0</v>
      </c>
      <c r="AQ148" s="178">
        <v>0</v>
      </c>
      <c r="AR148" s="168">
        <f t="shared" si="16"/>
        <v>1897.44</v>
      </c>
      <c r="AS148" s="161">
        <v>281.44</v>
      </c>
      <c r="AT148" s="169" t="s">
        <v>79</v>
      </c>
      <c r="AU148" s="169" t="s">
        <v>69</v>
      </c>
      <c r="AV148" s="169">
        <v>4500</v>
      </c>
      <c r="AW148" s="169">
        <v>21</v>
      </c>
      <c r="AX148" s="169">
        <v>14</v>
      </c>
      <c r="AY148" s="170" t="s">
        <v>75</v>
      </c>
      <c r="AZ148" s="169">
        <v>751</v>
      </c>
      <c r="BA148" s="169">
        <v>150</v>
      </c>
      <c r="BB148" s="169">
        <v>256</v>
      </c>
      <c r="BC148" s="60"/>
      <c r="BD148" s="206" t="str">
        <f t="shared" si="17"/>
        <v>Digital MFD - 14 to 30 CPM (Color)SP C250SF</v>
      </c>
      <c r="BE148" s="169"/>
      <c r="BF148" s="169"/>
      <c r="BG148" s="207"/>
      <c r="BH148" s="207"/>
      <c r="BI148" s="207"/>
      <c r="BJ148" s="207"/>
      <c r="BK148" s="207"/>
    </row>
    <row r="149" spans="1:63" s="7" customFormat="1" ht="12.75" customHeight="1">
      <c r="A149" s="51" t="s">
        <v>116</v>
      </c>
      <c r="B149" s="35">
        <v>13</v>
      </c>
      <c r="C149" s="42" t="s">
        <v>124</v>
      </c>
      <c r="D149" s="35" t="s">
        <v>118</v>
      </c>
      <c r="E149" s="151">
        <v>4000</v>
      </c>
      <c r="F149" s="36" t="s">
        <v>68</v>
      </c>
      <c r="G149" s="36" t="s">
        <v>104</v>
      </c>
      <c r="H149" s="37" t="s">
        <v>656</v>
      </c>
      <c r="I149" s="37" t="s">
        <v>697</v>
      </c>
      <c r="J149" s="37">
        <v>418819</v>
      </c>
      <c r="K149" s="131">
        <v>1488.0540000000003</v>
      </c>
      <c r="L149" s="131">
        <v>853.2</v>
      </c>
      <c r="M149" s="56">
        <v>2917.21</v>
      </c>
      <c r="N149" s="18">
        <f>SUM(Table1[[#This Row],[New Device NC Discounted Purchase Price]:[Estimated Consumables Purchases During 3 Year Lifecycle]])</f>
        <v>5258.4639999999999</v>
      </c>
      <c r="O149" s="152">
        <f>Table1[[#This Row],[36-Month Total Lease Payments4]]</f>
        <v>1561.5638676000003</v>
      </c>
      <c r="P149" s="152">
        <f>Table1[[#This Row],[Estimated 3 Year Maintenance Agreement Price5]]</f>
        <v>882</v>
      </c>
      <c r="Q149" s="18">
        <f t="shared" si="18"/>
        <v>2443.5638676000003</v>
      </c>
      <c r="R149" s="45">
        <v>7489</v>
      </c>
      <c r="S149" s="50">
        <v>0.80130137535051404</v>
      </c>
      <c r="T149" s="56">
        <v>1488.0540000000003</v>
      </c>
      <c r="U149" s="50">
        <v>0.59</v>
      </c>
      <c r="V149" s="50">
        <v>0.38</v>
      </c>
      <c r="W149" s="57" t="s">
        <v>691</v>
      </c>
      <c r="X149" s="44" t="s">
        <v>197</v>
      </c>
      <c r="Y149" s="45">
        <v>1706.4</v>
      </c>
      <c r="Z149" s="50">
        <v>0.5</v>
      </c>
      <c r="AA149" s="56">
        <v>853.2</v>
      </c>
      <c r="AB149" s="153">
        <v>2.9149999999999999E-2</v>
      </c>
      <c r="AC149" s="56">
        <f>Table1[[#This Row],[New Device NC Discounted Purchase Price2]]*Table1[[#This Row],[36-Month Lease Rate Factor (excluding Software)]]*36</f>
        <v>1561.5638676000003</v>
      </c>
      <c r="AD149" s="47">
        <v>2.4160000000000001E-2</v>
      </c>
      <c r="AE149" s="56">
        <f>Table1[[#This Row],[New Device NC Discounted Purchase Price]]*Table1[[#This Row],[48-Month Lease Rate Factor (excluding Software)]]*48</f>
        <v>1725.6664627200003</v>
      </c>
      <c r="AF149" s="47">
        <v>2.0629999999999999E-2</v>
      </c>
      <c r="AG149" s="56">
        <f>Table1[[#This Row],[New Device NC Discounted Purchase Price2]]*Table1[[#This Row],[60-Month Lease Rate Factor (excluding Software)]]*60</f>
        <v>1841.9132412000004</v>
      </c>
      <c r="AH149" s="47">
        <v>3.3300000000000003E-2</v>
      </c>
      <c r="AI149" s="47">
        <v>2.6540000000000001E-2</v>
      </c>
      <c r="AJ149" s="47">
        <v>2.2509999999999999E-2</v>
      </c>
      <c r="AK149" s="37" t="s">
        <v>698</v>
      </c>
      <c r="AL149" s="45">
        <v>294</v>
      </c>
      <c r="AM149" s="50">
        <v>0</v>
      </c>
      <c r="AN149" s="56">
        <v>294</v>
      </c>
      <c r="AO149" s="35" t="s">
        <v>566</v>
      </c>
      <c r="AP149" s="52">
        <v>0</v>
      </c>
      <c r="AQ149" s="154"/>
      <c r="AR149" s="130">
        <f t="shared" si="16"/>
        <v>882</v>
      </c>
      <c r="AS149" s="45">
        <v>281.44</v>
      </c>
      <c r="AT149" s="36" t="s">
        <v>68</v>
      </c>
      <c r="AU149" s="36" t="s">
        <v>104</v>
      </c>
      <c r="AV149" s="36">
        <v>4000</v>
      </c>
      <c r="AW149" s="36">
        <v>25</v>
      </c>
      <c r="AX149" s="36">
        <v>5</v>
      </c>
      <c r="AY149" s="54" t="s">
        <v>75</v>
      </c>
      <c r="AZ149" s="36">
        <v>550</v>
      </c>
      <c r="BA149" s="36">
        <v>500</v>
      </c>
      <c r="BB149" s="36" t="s">
        <v>96</v>
      </c>
      <c r="BC149" s="10" t="s">
        <v>699</v>
      </c>
      <c r="BD149" s="59" t="str">
        <f t="shared" si="17"/>
        <v>Digital MFD - 21 to 30 CPM (Mono)(Ledger)IM 2500A</v>
      </c>
      <c r="BE149" s="36"/>
      <c r="BF149" s="36"/>
      <c r="BG149" s="205"/>
      <c r="BH149" s="205"/>
      <c r="BI149" s="205"/>
      <c r="BJ149" s="205"/>
      <c r="BK149" s="205"/>
    </row>
    <row r="150" spans="1:63" s="7" customFormat="1" ht="12.75" customHeight="1">
      <c r="A150" s="51" t="s">
        <v>116</v>
      </c>
      <c r="B150" s="35">
        <v>14</v>
      </c>
      <c r="C150" s="42" t="s">
        <v>128</v>
      </c>
      <c r="D150" s="35" t="s">
        <v>118</v>
      </c>
      <c r="E150" s="151">
        <v>4000</v>
      </c>
      <c r="F150" s="36" t="s">
        <v>79</v>
      </c>
      <c r="G150" s="36" t="s">
        <v>104</v>
      </c>
      <c r="H150" s="37" t="s">
        <v>656</v>
      </c>
      <c r="I150" s="37" t="s">
        <v>700</v>
      </c>
      <c r="J150" s="37" t="s">
        <v>701</v>
      </c>
      <c r="K150" s="131">
        <v>2352.85</v>
      </c>
      <c r="L150" s="131">
        <v>1630.08</v>
      </c>
      <c r="M150" s="56">
        <v>2083.3674000000001</v>
      </c>
      <c r="N150" s="18">
        <f>SUM(Table1[[#This Row],[New Device NC Discounted Purchase Price]:[Estimated Consumables Purchases During 3 Year Lifecycle]])</f>
        <v>6066.2973999999995</v>
      </c>
      <c r="O150" s="152">
        <f>Table1[[#This Row],[36-Month Total Lease Payments4]]</f>
        <v>2469.08079</v>
      </c>
      <c r="P150" s="152">
        <f>Table1[[#This Row],[Estimated 3 Year Maintenance Agreement Price5]]</f>
        <v>2871.96</v>
      </c>
      <c r="Q150" s="18">
        <f>SUM(O150:P150)</f>
        <v>5341.04079</v>
      </c>
      <c r="R150" s="122">
        <v>11189</v>
      </c>
      <c r="S150" s="50">
        <f>(Table1[[#This Row],[Device MSRP]]-Table1[[#This Row],[New Device NC Discounted Purchase Price2]])/Table1[[#This Row],[Device MSRP]]</f>
        <v>0.78971757976584145</v>
      </c>
      <c r="T150" s="131">
        <v>2352.85</v>
      </c>
      <c r="U150" s="50">
        <v>0.59</v>
      </c>
      <c r="V150" s="50">
        <v>0.38</v>
      </c>
      <c r="W150" s="57" t="s">
        <v>691</v>
      </c>
      <c r="X150" s="44" t="s">
        <v>197</v>
      </c>
      <c r="Y150" s="45">
        <v>3260.16</v>
      </c>
      <c r="Z150" s="50">
        <v>0.5</v>
      </c>
      <c r="AA150" s="208">
        <f>IFERROR(Y150*(1-Z150),"")</f>
        <v>1630.08</v>
      </c>
      <c r="AB150" s="153">
        <v>2.9149999999999999E-2</v>
      </c>
      <c r="AC150" s="56">
        <f>Table1[[#This Row],[New Device NC Discounted Purchase Price2]]*Table1[[#This Row],[36-Month Lease Rate Factor (excluding Software)]]*36</f>
        <v>2469.08079</v>
      </c>
      <c r="AD150" s="47">
        <v>2.4160000000000001E-2</v>
      </c>
      <c r="AE150" s="56">
        <f>Table1[[#This Row],[New Device NC Discounted Purchase Price]]*Table1[[#This Row],[48-Month Lease Rate Factor (excluding Software)]]*48</f>
        <v>2728.5530880000001</v>
      </c>
      <c r="AF150" s="47">
        <v>2.0629999999999999E-2</v>
      </c>
      <c r="AG150" s="56">
        <f>Table1[[#This Row],[New Device NC Discounted Purchase Price2]]*Table1[[#This Row],[60-Month Lease Rate Factor (excluding Software)]]*60</f>
        <v>2912.3577299999997</v>
      </c>
      <c r="AH150" s="47">
        <v>3.3300000000000003E-2</v>
      </c>
      <c r="AI150" s="47">
        <v>2.6540000000000001E-2</v>
      </c>
      <c r="AJ150" s="47">
        <v>2.2509999999999999E-2</v>
      </c>
      <c r="AK150" s="37" t="s">
        <v>702</v>
      </c>
      <c r="AL150" s="45">
        <v>957.32</v>
      </c>
      <c r="AM150" s="50">
        <v>0</v>
      </c>
      <c r="AN150" s="56">
        <f>Table1[[#This Row],[Annual Maintenance Plan MSRP]]</f>
        <v>957.32</v>
      </c>
      <c r="AO150" s="35" t="s">
        <v>566</v>
      </c>
      <c r="AP150" s="52">
        <v>0</v>
      </c>
      <c r="AQ150" s="52">
        <v>0</v>
      </c>
      <c r="AR150" s="130">
        <f>IFERROR(IF(F150="Mono",((AN150*3)+((E150*36)*AP150)),((AN150*3)+((E150*36)*AP150*0.62)+((E150*36)*AQ150*0.38))),"")</f>
        <v>2871.96</v>
      </c>
      <c r="AS150" s="45">
        <v>281.44</v>
      </c>
      <c r="AT150" s="36" t="s">
        <v>79</v>
      </c>
      <c r="AU150" s="36" t="s">
        <v>104</v>
      </c>
      <c r="AV150" s="36">
        <v>10000</v>
      </c>
      <c r="AW150" s="36">
        <v>25</v>
      </c>
      <c r="AX150" s="36">
        <v>7</v>
      </c>
      <c r="AY150" s="54" t="s">
        <v>75</v>
      </c>
      <c r="AZ150" s="36">
        <v>1200</v>
      </c>
      <c r="BA150" s="36">
        <v>500</v>
      </c>
      <c r="BB150" s="36" t="s">
        <v>96</v>
      </c>
      <c r="BC150" s="12" t="s">
        <v>703</v>
      </c>
      <c r="BD150" s="59" t="str">
        <f t="shared" si="17"/>
        <v>Digital MFD - 21 to 30 CPM (Color)(Ledger)IM C2510</v>
      </c>
      <c r="BE150" s="36"/>
      <c r="BF150" s="36"/>
      <c r="BG150" s="205"/>
      <c r="BH150" s="205"/>
      <c r="BI150" s="205"/>
      <c r="BJ150" s="205"/>
      <c r="BK150" s="205"/>
    </row>
    <row r="151" spans="1:63" s="7" customFormat="1" ht="12.75" customHeight="1">
      <c r="A151" s="51" t="s">
        <v>116</v>
      </c>
      <c r="B151" s="35">
        <v>15</v>
      </c>
      <c r="C151" s="42" t="s">
        <v>131</v>
      </c>
      <c r="D151" s="35" t="s">
        <v>118</v>
      </c>
      <c r="E151" s="151">
        <v>12000</v>
      </c>
      <c r="F151" s="36" t="s">
        <v>68</v>
      </c>
      <c r="G151" s="36" t="s">
        <v>69</v>
      </c>
      <c r="H151" s="37" t="s">
        <v>656</v>
      </c>
      <c r="I151" s="74" t="s">
        <v>704</v>
      </c>
      <c r="J151" s="37">
        <v>423500</v>
      </c>
      <c r="K151" s="131">
        <v>705.96000000000015</v>
      </c>
      <c r="L151" s="131"/>
      <c r="M151" s="56">
        <v>1420.42</v>
      </c>
      <c r="N151" s="18">
        <f>SUM(Table1[[#This Row],[New Device NC Discounted Purchase Price]:[Estimated Consumables Purchases During 3 Year Lifecycle]])</f>
        <v>2126.38</v>
      </c>
      <c r="O151" s="152">
        <f>Table1[[#This Row],[36-Month Total Lease Payments4]]</f>
        <v>740.83442400000013</v>
      </c>
      <c r="P151" s="152">
        <f>Table1[[#This Row],[Estimated 3 Year Maintenance Agreement Price5]]</f>
        <v>962.28</v>
      </c>
      <c r="Q151" s="18">
        <f t="shared" si="18"/>
        <v>1703.1144240000001</v>
      </c>
      <c r="R151" s="45">
        <v>3969</v>
      </c>
      <c r="S151" s="50">
        <v>0.82210000000000005</v>
      </c>
      <c r="T151" s="56">
        <v>705.96000000000015</v>
      </c>
      <c r="U151" s="50">
        <v>0.59</v>
      </c>
      <c r="V151" s="50">
        <v>0.38</v>
      </c>
      <c r="W151" s="57" t="s">
        <v>691</v>
      </c>
      <c r="X151" s="44" t="s">
        <v>197</v>
      </c>
      <c r="Y151" s="45">
        <v>1471.68</v>
      </c>
      <c r="Z151" s="50">
        <v>0.5</v>
      </c>
      <c r="AA151" s="56">
        <v>735.84</v>
      </c>
      <c r="AB151" s="153">
        <v>2.9149999999999999E-2</v>
      </c>
      <c r="AC151" s="56">
        <f>Table1[[#This Row],[New Device NC Discounted Purchase Price2]]*Table1[[#This Row],[36-Month Lease Rate Factor (excluding Software)]]*36</f>
        <v>740.83442400000013</v>
      </c>
      <c r="AD151" s="47">
        <v>2.4160000000000001E-2</v>
      </c>
      <c r="AE151" s="56">
        <f>Table1[[#This Row],[New Device NC Discounted Purchase Price]]*Table1[[#This Row],[48-Month Lease Rate Factor (excluding Software)]]*48</f>
        <v>818.68769280000015</v>
      </c>
      <c r="AF151" s="47">
        <v>2.0629999999999999E-2</v>
      </c>
      <c r="AG151" s="56">
        <f>Table1[[#This Row],[New Device NC Discounted Purchase Price2]]*Table1[[#This Row],[60-Month Lease Rate Factor (excluding Software)]]*60</f>
        <v>873.83728800000017</v>
      </c>
      <c r="AH151" s="47">
        <v>3.3300000000000003E-2</v>
      </c>
      <c r="AI151" s="47">
        <v>2.6540000000000001E-2</v>
      </c>
      <c r="AJ151" s="47">
        <v>2.2509999999999999E-2</v>
      </c>
      <c r="AK151" s="37" t="s">
        <v>705</v>
      </c>
      <c r="AL151" s="45">
        <v>320.76</v>
      </c>
      <c r="AM151" s="50">
        <v>0</v>
      </c>
      <c r="AN151" s="56">
        <v>320.76</v>
      </c>
      <c r="AO151" s="35" t="s">
        <v>566</v>
      </c>
      <c r="AP151" s="52">
        <v>0</v>
      </c>
      <c r="AQ151" s="154"/>
      <c r="AR151" s="130">
        <f t="shared" si="16"/>
        <v>962.28</v>
      </c>
      <c r="AS151" s="45">
        <v>281.44</v>
      </c>
      <c r="AT151" s="36" t="s">
        <v>68</v>
      </c>
      <c r="AU151" s="36" t="s">
        <v>69</v>
      </c>
      <c r="AV151" s="36">
        <v>10000</v>
      </c>
      <c r="AW151" s="36">
        <v>37</v>
      </c>
      <c r="AX151" s="36">
        <v>4</v>
      </c>
      <c r="AY151" s="54" t="s">
        <v>75</v>
      </c>
      <c r="AZ151" s="36">
        <v>500</v>
      </c>
      <c r="BA151" s="36">
        <v>250</v>
      </c>
      <c r="BB151" s="36" t="s">
        <v>211</v>
      </c>
      <c r="BC151" s="12" t="s">
        <v>706</v>
      </c>
      <c r="BD151" s="59" t="str">
        <f t="shared" si="17"/>
        <v>Digital MFD - 31 to 40 CPM (Mono)IM 370F</v>
      </c>
      <c r="BE151" s="36"/>
      <c r="BF151" s="36"/>
      <c r="BG151" s="205"/>
      <c r="BH151" s="205"/>
      <c r="BI151" s="205"/>
      <c r="BJ151" s="205"/>
      <c r="BK151" s="205"/>
    </row>
    <row r="152" spans="1:63" s="7" customFormat="1" ht="12.75" customHeight="1">
      <c r="A152" s="51" t="s">
        <v>116</v>
      </c>
      <c r="B152" s="35">
        <v>16</v>
      </c>
      <c r="C152" s="42" t="s">
        <v>134</v>
      </c>
      <c r="D152" s="35" t="s">
        <v>118</v>
      </c>
      <c r="E152" s="151">
        <v>12000</v>
      </c>
      <c r="F152" s="36" t="s">
        <v>79</v>
      </c>
      <c r="G152" s="36" t="s">
        <v>69</v>
      </c>
      <c r="H152" s="37" t="s">
        <v>656</v>
      </c>
      <c r="I152" s="37" t="s">
        <v>707</v>
      </c>
      <c r="J152" s="37" t="s">
        <v>708</v>
      </c>
      <c r="K152" s="131">
        <v>1388.89</v>
      </c>
      <c r="L152" s="131">
        <v>2947.93</v>
      </c>
      <c r="M152" s="56">
        <v>8060</v>
      </c>
      <c r="N152" s="18">
        <f>SUM(Table1[[#This Row],[New Device NC Discounted Purchase Price]:[Estimated Consumables Purchases During 3 Year Lifecycle]])</f>
        <v>12396.82</v>
      </c>
      <c r="O152" s="152">
        <f>Table1[[#This Row],[36-Month Total Lease Payments4]]</f>
        <v>1457.5011660000002</v>
      </c>
      <c r="P152" s="152">
        <f>Table1[[#This Row],[Estimated 3 Year Maintenance Agreement Price5]]</f>
        <v>3966.7200000000003</v>
      </c>
      <c r="Q152" s="18">
        <f t="shared" si="18"/>
        <v>5424.2211660000003</v>
      </c>
      <c r="R152" s="45">
        <v>4589</v>
      </c>
      <c r="S152" s="50">
        <f>(Table1[[#This Row],[Device MSRP]]-Table1[[#This Row],[New Device NC Discounted Purchase Price]])/Table1[[#This Row],[Device MSRP]]</f>
        <v>0.69734364785356284</v>
      </c>
      <c r="T152" s="131">
        <v>1388.89</v>
      </c>
      <c r="U152" s="50">
        <v>0.59</v>
      </c>
      <c r="V152" s="50">
        <v>0.38</v>
      </c>
      <c r="W152" s="57" t="s">
        <v>691</v>
      </c>
      <c r="X152" s="44" t="s">
        <v>197</v>
      </c>
      <c r="Y152" s="45">
        <v>5895.86</v>
      </c>
      <c r="Z152" s="50">
        <v>0.5</v>
      </c>
      <c r="AA152" s="56">
        <v>2947.93</v>
      </c>
      <c r="AB152" s="153">
        <v>2.9149999999999999E-2</v>
      </c>
      <c r="AC152" s="56">
        <f>Table1[[#This Row],[New Device NC Discounted Purchase Price2]]*Table1[[#This Row],[36-Month Lease Rate Factor (excluding Software)]]*36</f>
        <v>1457.5011660000002</v>
      </c>
      <c r="AD152" s="47">
        <v>2.4160000000000001E-2</v>
      </c>
      <c r="AE152" s="56">
        <f>Table1[[#This Row],[New Device NC Discounted Purchase Price]]*Table1[[#This Row],[48-Month Lease Rate Factor (excluding Software)]]*48</f>
        <v>1610.6679552000003</v>
      </c>
      <c r="AF152" s="47">
        <v>2.0629999999999999E-2</v>
      </c>
      <c r="AG152" s="56">
        <f>Table1[[#This Row],[New Device NC Discounted Purchase Price2]]*Table1[[#This Row],[60-Month Lease Rate Factor (excluding Software)]]*60</f>
        <v>1719.168042</v>
      </c>
      <c r="AH152" s="47">
        <v>3.3300000000000003E-2</v>
      </c>
      <c r="AI152" s="47">
        <v>2.6540000000000001E-2</v>
      </c>
      <c r="AJ152" s="47">
        <v>2.2509999999999999E-2</v>
      </c>
      <c r="AK152" s="37" t="s">
        <v>709</v>
      </c>
      <c r="AL152" s="45">
        <v>1322.24</v>
      </c>
      <c r="AM152" s="50">
        <v>0</v>
      </c>
      <c r="AN152" s="56">
        <v>1322.24</v>
      </c>
      <c r="AO152" s="35" t="s">
        <v>566</v>
      </c>
      <c r="AP152" s="52">
        <v>0</v>
      </c>
      <c r="AQ152" s="52">
        <v>0</v>
      </c>
      <c r="AR152" s="130">
        <f t="shared" si="16"/>
        <v>3966.7200000000003</v>
      </c>
      <c r="AS152" s="45">
        <v>281.44</v>
      </c>
      <c r="AT152" s="36" t="s">
        <v>79</v>
      </c>
      <c r="AU152" s="36" t="s">
        <v>69</v>
      </c>
      <c r="AV152" s="36">
        <v>7500</v>
      </c>
      <c r="AW152" s="36">
        <v>31</v>
      </c>
      <c r="AX152" s="36">
        <v>9</v>
      </c>
      <c r="AY152" s="54" t="s">
        <v>75</v>
      </c>
      <c r="AZ152" s="36">
        <v>250</v>
      </c>
      <c r="BA152" s="36">
        <v>100</v>
      </c>
      <c r="BB152" s="36" t="s">
        <v>96</v>
      </c>
      <c r="BC152" s="10" t="s">
        <v>710</v>
      </c>
      <c r="BD152" s="59" t="str">
        <f t="shared" si="17"/>
        <v>Digital MFD - 31 to 40 CPM (Color)IM C300F</v>
      </c>
      <c r="BE152" s="36"/>
      <c r="BF152" s="36"/>
      <c r="BG152" s="205"/>
      <c r="BH152" s="205"/>
      <c r="BI152" s="205"/>
      <c r="BJ152" s="205"/>
      <c r="BK152" s="205"/>
    </row>
    <row r="153" spans="1:63" s="7" customFormat="1" ht="12.75" customHeight="1">
      <c r="A153" s="51" t="s">
        <v>116</v>
      </c>
      <c r="B153" s="35">
        <v>17</v>
      </c>
      <c r="C153" s="42" t="s">
        <v>138</v>
      </c>
      <c r="D153" s="35" t="s">
        <v>118</v>
      </c>
      <c r="E153" s="151">
        <v>12000</v>
      </c>
      <c r="F153" s="36" t="s">
        <v>68</v>
      </c>
      <c r="G153" s="36" t="s">
        <v>104</v>
      </c>
      <c r="H153" s="37" t="s">
        <v>656</v>
      </c>
      <c r="I153" s="37" t="s">
        <v>711</v>
      </c>
      <c r="J153" s="37">
        <v>418825</v>
      </c>
      <c r="K153" s="131">
        <v>2026</v>
      </c>
      <c r="L153" s="131">
        <v>1296</v>
      </c>
      <c r="M153" s="56">
        <v>828.76019999999994</v>
      </c>
      <c r="N153" s="18">
        <f>SUM(Table1[[#This Row],[New Device NC Discounted Purchase Price]:[Estimated Consumables Purchases During 3 Year Lifecycle]])</f>
        <v>4150.7601999999997</v>
      </c>
      <c r="O153" s="152">
        <f>Table1[[#This Row],[36-Month Total Lease Payments4]]</f>
        <v>2126.0843999999993</v>
      </c>
      <c r="P153" s="152">
        <f>Table1[[#This Row],[Estimated 3 Year Maintenance Agreement Price5]]</f>
        <v>1447.1999999999998</v>
      </c>
      <c r="Q153" s="18">
        <f t="shared" si="18"/>
        <v>3573.2843999999991</v>
      </c>
      <c r="R153" s="45">
        <v>11199</v>
      </c>
      <c r="S153" s="50">
        <f>(Table1[[#This Row],[Device MSRP]]-Table1[[#This Row],[New Device NC Discounted Purchase Price]])/Table1[[#This Row],[Device MSRP]]</f>
        <v>0.81909099026698817</v>
      </c>
      <c r="T153" s="56">
        <v>2025.9999999999995</v>
      </c>
      <c r="U153" s="50">
        <v>0.59</v>
      </c>
      <c r="V153" s="50">
        <v>0.38</v>
      </c>
      <c r="W153" s="57" t="s">
        <v>691</v>
      </c>
      <c r="X153" s="44" t="s">
        <v>197</v>
      </c>
      <c r="Y153" s="45">
        <v>2592</v>
      </c>
      <c r="Z153" s="50">
        <v>0.5</v>
      </c>
      <c r="AA153" s="56">
        <v>1296</v>
      </c>
      <c r="AB153" s="153">
        <v>2.9149999999999999E-2</v>
      </c>
      <c r="AC153" s="56">
        <f>Table1[[#This Row],[New Device NC Discounted Purchase Price2]]*Table1[[#This Row],[36-Month Lease Rate Factor (excluding Software)]]*36</f>
        <v>2126.0843999999993</v>
      </c>
      <c r="AD153" s="47">
        <v>2.4160000000000001E-2</v>
      </c>
      <c r="AE153" s="56">
        <f>Table1[[#This Row],[New Device NC Discounted Purchase Price]]*Table1[[#This Row],[48-Month Lease Rate Factor (excluding Software)]]*48</f>
        <v>2349.5116800000001</v>
      </c>
      <c r="AF153" s="47">
        <v>2.0629999999999999E-2</v>
      </c>
      <c r="AG153" s="56">
        <f>Table1[[#This Row],[New Device NC Discounted Purchase Price2]]*Table1[[#This Row],[60-Month Lease Rate Factor (excluding Software)]]*60</f>
        <v>2507.7827999999995</v>
      </c>
      <c r="AH153" s="47">
        <v>3.3300000000000003E-2</v>
      </c>
      <c r="AI153" s="47">
        <v>2.6540000000000001E-2</v>
      </c>
      <c r="AJ153" s="47">
        <v>2.2509999999999999E-2</v>
      </c>
      <c r="AK153" s="37" t="s">
        <v>712</v>
      </c>
      <c r="AL153" s="45">
        <v>482.4</v>
      </c>
      <c r="AM153" s="50">
        <v>0</v>
      </c>
      <c r="AN153" s="56">
        <v>482.4</v>
      </c>
      <c r="AO153" s="35" t="s">
        <v>566</v>
      </c>
      <c r="AP153" s="52">
        <v>0</v>
      </c>
      <c r="AQ153" s="154"/>
      <c r="AR153" s="130">
        <f t="shared" si="16"/>
        <v>1447.1999999999998</v>
      </c>
      <c r="AS153" s="45">
        <v>281.44</v>
      </c>
      <c r="AT153" s="36" t="s">
        <v>68</v>
      </c>
      <c r="AU153" s="36" t="s">
        <v>104</v>
      </c>
      <c r="AV153" s="36">
        <v>7000</v>
      </c>
      <c r="AW153" s="36">
        <v>35</v>
      </c>
      <c r="AX153" s="36">
        <v>4.3</v>
      </c>
      <c r="AY153" s="54" t="s">
        <v>75</v>
      </c>
      <c r="AZ153" s="36">
        <v>550</v>
      </c>
      <c r="BA153" s="36">
        <v>500</v>
      </c>
      <c r="BB153" s="36" t="s">
        <v>96</v>
      </c>
      <c r="BC153" s="10" t="s">
        <v>699</v>
      </c>
      <c r="BD153" s="59" t="str">
        <f t="shared" si="17"/>
        <v>Digital MFD - 31 to 40 CPM (Mono)(Ledger)IM 3500A</v>
      </c>
      <c r="BE153" s="36"/>
      <c r="BF153" s="36"/>
      <c r="BG153" s="205"/>
      <c r="BH153" s="205"/>
      <c r="BI153" s="205"/>
      <c r="BJ153" s="205"/>
      <c r="BK153" s="205"/>
    </row>
    <row r="154" spans="1:63" s="7" customFormat="1" ht="12.75" customHeight="1">
      <c r="A154" s="51" t="s">
        <v>116</v>
      </c>
      <c r="B154" s="35">
        <v>18</v>
      </c>
      <c r="C154" s="42" t="s">
        <v>140</v>
      </c>
      <c r="D154" s="35" t="s">
        <v>118</v>
      </c>
      <c r="E154" s="151">
        <v>12000</v>
      </c>
      <c r="F154" s="36" t="s">
        <v>79</v>
      </c>
      <c r="G154" s="36" t="s">
        <v>104</v>
      </c>
      <c r="H154" s="37" t="s">
        <v>656</v>
      </c>
      <c r="I154" s="37" t="s">
        <v>713</v>
      </c>
      <c r="J154" s="37" t="s">
        <v>714</v>
      </c>
      <c r="K154" s="131">
        <v>3598.6080000000006</v>
      </c>
      <c r="L154" s="131">
        <v>2102.4</v>
      </c>
      <c r="M154" s="56">
        <v>4697.5725999999995</v>
      </c>
      <c r="N154" s="18">
        <f>SUM(Table1[[#This Row],[New Device NC Discounted Purchase Price]:[Estimated Consumables Purchases During 3 Year Lifecycle]])</f>
        <v>10398.580600000001</v>
      </c>
      <c r="O154" s="152">
        <f>Table1[[#This Row],[36-Month Total Lease Payments4]]</f>
        <v>3776.3792352000005</v>
      </c>
      <c r="P154" s="152">
        <f>Table1[[#This Row],[Estimated 3 Year Maintenance Agreement Price5]]</f>
        <v>2968.38</v>
      </c>
      <c r="Q154" s="18">
        <f t="shared" si="18"/>
        <v>6744.7592352000011</v>
      </c>
      <c r="R154" s="45">
        <v>18179</v>
      </c>
      <c r="S154" s="50">
        <f>(Table1[[#This Row],[Device MSRP]]-Table1[[#This Row],[New Device NC Discounted Purchase Price2]])/Table1[[#This Row],[Device MSRP]]</f>
        <v>0.80204587711095221</v>
      </c>
      <c r="T154" s="56">
        <v>3598.6080000000006</v>
      </c>
      <c r="U154" s="50">
        <v>0.59</v>
      </c>
      <c r="V154" s="50">
        <v>0.1</v>
      </c>
      <c r="W154" s="57" t="s">
        <v>691</v>
      </c>
      <c r="X154" s="44" t="s">
        <v>197</v>
      </c>
      <c r="Y154" s="45">
        <v>4204.8</v>
      </c>
      <c r="Z154" s="50">
        <v>0.5</v>
      </c>
      <c r="AA154" s="56">
        <v>2102.4</v>
      </c>
      <c r="AB154" s="153">
        <v>2.9149999999999999E-2</v>
      </c>
      <c r="AC154" s="56">
        <f>Table1[[#This Row],[New Device NC Discounted Purchase Price2]]*Table1[[#This Row],[36-Month Lease Rate Factor (excluding Software)]]*36</f>
        <v>3776.3792352000005</v>
      </c>
      <c r="AD154" s="47">
        <v>2.4160000000000001E-2</v>
      </c>
      <c r="AE154" s="56">
        <f>Table1[[#This Row],[New Device NC Discounted Purchase Price]]*Table1[[#This Row],[48-Month Lease Rate Factor (excluding Software)]]*48</f>
        <v>4173.2337254400009</v>
      </c>
      <c r="AF154" s="47">
        <v>2.0629999999999999E-2</v>
      </c>
      <c r="AG154" s="56">
        <f>Table1[[#This Row],[New Device NC Discounted Purchase Price2]]*Table1[[#This Row],[60-Month Lease Rate Factor (excluding Software)]]*60</f>
        <v>4454.3569824000006</v>
      </c>
      <c r="AH154" s="47">
        <v>3.3300000000000003E-2</v>
      </c>
      <c r="AI154" s="47">
        <v>2.6540000000000001E-2</v>
      </c>
      <c r="AJ154" s="47">
        <v>2.2509999999999999E-2</v>
      </c>
      <c r="AK154" s="37" t="s">
        <v>715</v>
      </c>
      <c r="AL154" s="45">
        <v>989.46</v>
      </c>
      <c r="AM154" s="50">
        <v>0</v>
      </c>
      <c r="AN154" s="56">
        <f>Table1[[#This Row],[Annual Maintenance Plan MSRP]]</f>
        <v>989.46</v>
      </c>
      <c r="AO154" s="35" t="s">
        <v>566</v>
      </c>
      <c r="AP154" s="52">
        <v>0</v>
      </c>
      <c r="AQ154" s="52">
        <v>0</v>
      </c>
      <c r="AR154" s="130">
        <f>IFERROR(IF(F154="Mono",((AN154*3)+((E154*36)*AP154)),((AN154*3)+((E154*36)*AP154*0.62)+((E154*36)*AQ154*0.38))),"")</f>
        <v>2968.38</v>
      </c>
      <c r="AS154" s="45">
        <v>281.44</v>
      </c>
      <c r="AT154" s="36" t="s">
        <v>79</v>
      </c>
      <c r="AU154" s="36" t="s">
        <v>104</v>
      </c>
      <c r="AV154" s="36">
        <v>50000</v>
      </c>
      <c r="AW154" s="36">
        <v>35</v>
      </c>
      <c r="AX154" s="36">
        <v>7</v>
      </c>
      <c r="AY154" s="54" t="s">
        <v>75</v>
      </c>
      <c r="AZ154" s="36">
        <v>1200</v>
      </c>
      <c r="BA154" s="36">
        <v>500</v>
      </c>
      <c r="BB154" s="36" t="s">
        <v>144</v>
      </c>
      <c r="BC154" s="12" t="s">
        <v>716</v>
      </c>
      <c r="BD154" s="59" t="str">
        <f t="shared" si="17"/>
        <v>Digital MFD - 31 to 40 CPM (Color)(Ledger)IM C3510</v>
      </c>
      <c r="BE154" s="36"/>
      <c r="BF154" s="36"/>
      <c r="BG154" s="205"/>
      <c r="BH154" s="205"/>
      <c r="BI154" s="205"/>
      <c r="BJ154" s="205"/>
      <c r="BK154" s="205"/>
    </row>
    <row r="155" spans="1:63" s="7" customFormat="1" ht="12.75" customHeight="1">
      <c r="A155" s="51" t="s">
        <v>146</v>
      </c>
      <c r="B155" s="35">
        <v>19</v>
      </c>
      <c r="C155" s="42" t="s">
        <v>147</v>
      </c>
      <c r="D155" s="35" t="s">
        <v>118</v>
      </c>
      <c r="E155" s="151">
        <v>16000</v>
      </c>
      <c r="F155" s="36" t="s">
        <v>68</v>
      </c>
      <c r="G155" s="36" t="s">
        <v>69</v>
      </c>
      <c r="H155" s="37" t="s">
        <v>656</v>
      </c>
      <c r="I155" s="37" t="s">
        <v>717</v>
      </c>
      <c r="J155" s="37">
        <v>418458</v>
      </c>
      <c r="K155" s="131">
        <v>1555.03</v>
      </c>
      <c r="L155" s="131"/>
      <c r="M155" s="56">
        <v>2906.32</v>
      </c>
      <c r="N155" s="18">
        <f>SUM(Table1[[#This Row],[New Device NC Discounted Purchase Price]:[Estimated Consumables Purchases During 3 Year Lifecycle]])</f>
        <v>4461.3500000000004</v>
      </c>
      <c r="O155" s="152">
        <f>Table1[[#This Row],[36-Month Total Lease Payments4]]</f>
        <v>1631.8484819999999</v>
      </c>
      <c r="P155" s="152">
        <f>Table1[[#This Row],[Estimated 3 Year Maintenance Agreement Price5]]</f>
        <v>990</v>
      </c>
      <c r="Q155" s="18">
        <f t="shared" si="18"/>
        <v>2621.8484819999999</v>
      </c>
      <c r="R155" s="45">
        <v>3728</v>
      </c>
      <c r="S155" s="50">
        <v>0.58289999999999997</v>
      </c>
      <c r="T155" s="56">
        <v>1555.03</v>
      </c>
      <c r="U155" s="50">
        <v>0.59</v>
      </c>
      <c r="V155" s="50">
        <v>0.38</v>
      </c>
      <c r="W155" s="57" t="s">
        <v>679</v>
      </c>
      <c r="X155" s="44" t="s">
        <v>197</v>
      </c>
      <c r="Y155" s="45"/>
      <c r="Z155" s="50"/>
      <c r="AA155" s="56"/>
      <c r="AB155" s="153">
        <v>2.9149999999999999E-2</v>
      </c>
      <c r="AC155" s="56">
        <f>Table1[[#This Row],[New Device NC Discounted Purchase Price2]]*Table1[[#This Row],[36-Month Lease Rate Factor (excluding Software)]]*36</f>
        <v>1631.8484819999999</v>
      </c>
      <c r="AD155" s="47">
        <v>2.4160000000000001E-2</v>
      </c>
      <c r="AE155" s="56">
        <f>Table1[[#This Row],[New Device NC Discounted Purchase Price]]*Table1[[#This Row],[48-Month Lease Rate Factor (excluding Software)]]*48</f>
        <v>1803.3371904000001</v>
      </c>
      <c r="AF155" s="47">
        <v>2.0629999999999999E-2</v>
      </c>
      <c r="AG155" s="56">
        <f>Table1[[#This Row],[New Device NC Discounted Purchase Price2]]*Table1[[#This Row],[60-Month Lease Rate Factor (excluding Software)]]*60</f>
        <v>1924.8161339999999</v>
      </c>
      <c r="AH155" s="47">
        <v>3.3300000000000003E-2</v>
      </c>
      <c r="AI155" s="47">
        <v>2.6540000000000001E-2</v>
      </c>
      <c r="AJ155" s="47">
        <v>2.2509999999999999E-2</v>
      </c>
      <c r="AK155" s="37" t="s">
        <v>718</v>
      </c>
      <c r="AL155" s="45">
        <v>330</v>
      </c>
      <c r="AM155" s="50">
        <v>0</v>
      </c>
      <c r="AN155" s="56">
        <v>330</v>
      </c>
      <c r="AO155" s="35" t="s">
        <v>566</v>
      </c>
      <c r="AP155" s="52">
        <v>0</v>
      </c>
      <c r="AQ155" s="154"/>
      <c r="AR155" s="130">
        <f t="shared" si="16"/>
        <v>990</v>
      </c>
      <c r="AS155" s="45">
        <v>281.44</v>
      </c>
      <c r="AT155" s="36" t="s">
        <v>68</v>
      </c>
      <c r="AU155" s="36" t="s">
        <v>69</v>
      </c>
      <c r="AV155" s="36">
        <v>16000</v>
      </c>
      <c r="AW155" s="36">
        <v>57</v>
      </c>
      <c r="AX155" s="36">
        <v>5</v>
      </c>
      <c r="AY155" s="54" t="s">
        <v>75</v>
      </c>
      <c r="AZ155" s="36">
        <v>2600</v>
      </c>
      <c r="BA155" s="36">
        <v>500</v>
      </c>
      <c r="BB155" s="36" t="s">
        <v>96</v>
      </c>
      <c r="BC155" s="10" t="s">
        <v>719</v>
      </c>
      <c r="BD155" s="59" t="str">
        <f t="shared" si="17"/>
        <v>Digital MFD - 41 to 54 CPM (Mono)IM 550F</v>
      </c>
      <c r="BE155" s="36"/>
      <c r="BF155" s="36"/>
      <c r="BG155" s="205"/>
      <c r="BH155" s="205"/>
      <c r="BI155" s="205"/>
      <c r="BJ155" s="205"/>
      <c r="BK155" s="205"/>
    </row>
    <row r="156" spans="1:63" s="7" customFormat="1" ht="12.75" customHeight="1">
      <c r="A156" s="51" t="s">
        <v>146</v>
      </c>
      <c r="B156" s="35">
        <v>20</v>
      </c>
      <c r="C156" s="42" t="s">
        <v>150</v>
      </c>
      <c r="D156" s="35" t="s">
        <v>118</v>
      </c>
      <c r="E156" s="151">
        <v>16000</v>
      </c>
      <c r="F156" s="36" t="s">
        <v>79</v>
      </c>
      <c r="G156" s="36" t="s">
        <v>69</v>
      </c>
      <c r="H156" s="37" t="s">
        <v>656</v>
      </c>
      <c r="I156" s="37" t="s">
        <v>720</v>
      </c>
      <c r="J156" s="37" t="s">
        <v>721</v>
      </c>
      <c r="K156" s="131">
        <v>2207.8706999999999</v>
      </c>
      <c r="L156" s="131">
        <v>3780</v>
      </c>
      <c r="M156" s="56">
        <v>6643.3</v>
      </c>
      <c r="N156" s="18">
        <f>SUM(Table1[[#This Row],[New Device NC Discounted Purchase Price]:[Estimated Consumables Purchases During 3 Year Lifecycle]])</f>
        <v>12631.170699999999</v>
      </c>
      <c r="O156" s="152">
        <f>Table1[[#This Row],[36-Month Total Lease Payments4]]</f>
        <v>2316.9395125799997</v>
      </c>
      <c r="P156" s="152">
        <f>Table1[[#This Row],[Estimated 3 Year Maintenance Agreement Price5]]</f>
        <v>11340</v>
      </c>
      <c r="Q156" s="18">
        <f t="shared" si="18"/>
        <v>13656.93951258</v>
      </c>
      <c r="R156" s="45">
        <v>9445</v>
      </c>
      <c r="S156" s="50">
        <v>0.76619999999999999</v>
      </c>
      <c r="T156" s="56">
        <v>2207.8706999999999</v>
      </c>
      <c r="U156" s="50">
        <v>0.4</v>
      </c>
      <c r="V156" s="50">
        <v>0.1</v>
      </c>
      <c r="W156" s="57" t="s">
        <v>691</v>
      </c>
      <c r="X156" s="44" t="s">
        <v>197</v>
      </c>
      <c r="Y156" s="45">
        <v>7560</v>
      </c>
      <c r="Z156" s="50">
        <v>0.5</v>
      </c>
      <c r="AA156" s="56">
        <v>3780</v>
      </c>
      <c r="AB156" s="153">
        <v>2.9149999999999999E-2</v>
      </c>
      <c r="AC156" s="56">
        <f>Table1[[#This Row],[New Device NC Discounted Purchase Price2]]*Table1[[#This Row],[36-Month Lease Rate Factor (excluding Software)]]*36</f>
        <v>2316.9395125799997</v>
      </c>
      <c r="AD156" s="47">
        <v>2.4160000000000001E-2</v>
      </c>
      <c r="AE156" s="56">
        <f>Table1[[#This Row],[New Device NC Discounted Purchase Price]]*Table1[[#This Row],[48-Month Lease Rate Factor (excluding Software)]]*48</f>
        <v>2560.4234933759999</v>
      </c>
      <c r="AF156" s="47">
        <v>2.0629999999999999E-2</v>
      </c>
      <c r="AG156" s="56">
        <f>Table1[[#This Row],[New Device NC Discounted Purchase Price2]]*Table1[[#This Row],[60-Month Lease Rate Factor (excluding Software)]]*60</f>
        <v>2732.9023524599997</v>
      </c>
      <c r="AH156" s="47">
        <v>3.3300000000000003E-2</v>
      </c>
      <c r="AI156" s="47">
        <v>2.6540000000000001E-2</v>
      </c>
      <c r="AJ156" s="47">
        <v>2.2509999999999999E-2</v>
      </c>
      <c r="AK156" s="37" t="s">
        <v>722</v>
      </c>
      <c r="AL156" s="45">
        <v>7560</v>
      </c>
      <c r="AM156" s="50">
        <v>0.5</v>
      </c>
      <c r="AN156" s="56">
        <v>3780</v>
      </c>
      <c r="AO156" s="35" t="s">
        <v>566</v>
      </c>
      <c r="AP156" s="52">
        <v>0</v>
      </c>
      <c r="AQ156" s="52">
        <v>0</v>
      </c>
      <c r="AR156" s="130">
        <f t="shared" si="16"/>
        <v>11340</v>
      </c>
      <c r="AS156" s="45">
        <v>281.44</v>
      </c>
      <c r="AT156" s="36" t="s">
        <v>79</v>
      </c>
      <c r="AU156" s="36" t="s">
        <v>69</v>
      </c>
      <c r="AV156" s="36">
        <v>4000</v>
      </c>
      <c r="AW156" s="36">
        <v>55</v>
      </c>
      <c r="AX156" s="36">
        <v>7</v>
      </c>
      <c r="AY156" s="54" t="s">
        <v>75</v>
      </c>
      <c r="AZ156" s="36">
        <v>550</v>
      </c>
      <c r="BA156" s="36">
        <v>400</v>
      </c>
      <c r="BB156" s="36" t="s">
        <v>96</v>
      </c>
      <c r="BC156" s="10" t="s">
        <v>723</v>
      </c>
      <c r="BD156" s="59" t="str">
        <f t="shared" si="17"/>
        <v>Digital MFD - 41 to 54 CPM (Color)IM C530FB</v>
      </c>
      <c r="BE156" s="36"/>
      <c r="BF156" s="36"/>
      <c r="BG156" s="205"/>
      <c r="BH156" s="205"/>
      <c r="BI156" s="205"/>
      <c r="BJ156" s="205"/>
      <c r="BK156" s="205"/>
    </row>
    <row r="157" spans="1:63" s="7" customFormat="1" ht="12.75" customHeight="1">
      <c r="A157" s="51" t="s">
        <v>146</v>
      </c>
      <c r="B157" s="35">
        <v>21</v>
      </c>
      <c r="C157" s="42" t="s">
        <v>155</v>
      </c>
      <c r="D157" s="35" t="s">
        <v>118</v>
      </c>
      <c r="E157" s="151">
        <v>16000</v>
      </c>
      <c r="F157" s="36" t="s">
        <v>68</v>
      </c>
      <c r="G157" s="36" t="s">
        <v>104</v>
      </c>
      <c r="H157" s="37" t="s">
        <v>656</v>
      </c>
      <c r="I157" s="37" t="s">
        <v>724</v>
      </c>
      <c r="J157" s="37">
        <v>418828</v>
      </c>
      <c r="K157" s="131">
        <v>3206.15</v>
      </c>
      <c r="L157" s="131">
        <v>1404</v>
      </c>
      <c r="M157" s="56">
        <v>1009.05</v>
      </c>
      <c r="N157" s="18">
        <f>SUM(Table1[[#This Row],[New Device NC Discounted Purchase Price]:[Estimated Consumables Purchases During 3 Year Lifecycle]])</f>
        <v>5619.2</v>
      </c>
      <c r="O157" s="152">
        <f>Table1[[#This Row],[36-Month Total Lease Payments4]]</f>
        <v>3364.5338099999999</v>
      </c>
      <c r="P157" s="152">
        <f>Table1[[#This Row],[Estimated 3 Year Maintenance Agreement Price5]]</f>
        <v>2808</v>
      </c>
      <c r="Q157" s="18">
        <f t="shared" si="18"/>
        <v>6172.5338099999999</v>
      </c>
      <c r="R157" s="45">
        <v>15169</v>
      </c>
      <c r="S157" s="50">
        <f>(Table1[[#This Row],[Device MSRP]]-Table1[[#This Row],[New Device NC Discounted Purchase Price]])/Table1[[#This Row],[Device MSRP]]</f>
        <v>0.78863801173445847</v>
      </c>
      <c r="T157" s="131">
        <v>3206.15</v>
      </c>
      <c r="U157" s="50">
        <v>0.59</v>
      </c>
      <c r="V157" s="50">
        <v>0.1</v>
      </c>
      <c r="W157" s="57" t="s">
        <v>691</v>
      </c>
      <c r="X157" s="44" t="s">
        <v>197</v>
      </c>
      <c r="Y157" s="45">
        <v>2808</v>
      </c>
      <c r="Z157" s="50">
        <v>0.5</v>
      </c>
      <c r="AA157" s="56">
        <v>1404</v>
      </c>
      <c r="AB157" s="153">
        <v>2.9149999999999999E-2</v>
      </c>
      <c r="AC157" s="56">
        <f>Table1[[#This Row],[New Device NC Discounted Purchase Price2]]*Table1[[#This Row],[36-Month Lease Rate Factor (excluding Software)]]*36</f>
        <v>3364.5338099999999</v>
      </c>
      <c r="AD157" s="47">
        <v>2.4160000000000001E-2</v>
      </c>
      <c r="AE157" s="56">
        <f>Table1[[#This Row],[New Device NC Discounted Purchase Price]]*Table1[[#This Row],[48-Month Lease Rate Factor (excluding Software)]]*48</f>
        <v>3718.1080320000005</v>
      </c>
      <c r="AF157" s="47">
        <v>2.0629999999999999E-2</v>
      </c>
      <c r="AG157" s="56">
        <f>Table1[[#This Row],[New Device NC Discounted Purchase Price2]]*Table1[[#This Row],[60-Month Lease Rate Factor (excluding Software)]]*60</f>
        <v>3968.5724700000001</v>
      </c>
      <c r="AH157" s="47">
        <v>3.3300000000000003E-2</v>
      </c>
      <c r="AI157" s="47">
        <v>2.6540000000000001E-2</v>
      </c>
      <c r="AJ157" s="47">
        <v>2.2509999999999999E-2</v>
      </c>
      <c r="AK157" s="37" t="s">
        <v>725</v>
      </c>
      <c r="AL157" s="45">
        <v>936</v>
      </c>
      <c r="AM157" s="50">
        <v>0</v>
      </c>
      <c r="AN157" s="56">
        <v>936</v>
      </c>
      <c r="AO157" s="35" t="s">
        <v>566</v>
      </c>
      <c r="AP157" s="52">
        <v>0</v>
      </c>
      <c r="AQ157" s="154"/>
      <c r="AR157" s="130">
        <f t="shared" si="16"/>
        <v>2808</v>
      </c>
      <c r="AS157" s="45">
        <v>281.44</v>
      </c>
      <c r="AT157" s="36" t="s">
        <v>68</v>
      </c>
      <c r="AU157" s="36" t="s">
        <v>104</v>
      </c>
      <c r="AV157" s="36">
        <v>15000</v>
      </c>
      <c r="AW157" s="36">
        <v>50</v>
      </c>
      <c r="AX157" s="36">
        <v>2.9</v>
      </c>
      <c r="AY157" s="54" t="s">
        <v>75</v>
      </c>
      <c r="AZ157" s="36">
        <v>550</v>
      </c>
      <c r="BA157" s="36">
        <v>500</v>
      </c>
      <c r="BB157" s="36" t="s">
        <v>96</v>
      </c>
      <c r="BC157" s="10" t="s">
        <v>726</v>
      </c>
      <c r="BD157" s="59" t="str">
        <f t="shared" si="17"/>
        <v>Digital MFD - 41 to 54 CPM (Mono)(Ledger)IM 5000</v>
      </c>
      <c r="BE157" s="36"/>
      <c r="BF157" s="36"/>
      <c r="BG157" s="205"/>
      <c r="BH157" s="205"/>
      <c r="BI157" s="205"/>
      <c r="BJ157" s="205"/>
      <c r="BK157" s="205"/>
    </row>
    <row r="158" spans="1:63" s="7" customFormat="1" ht="12.75" customHeight="1">
      <c r="A158" s="51" t="s">
        <v>146</v>
      </c>
      <c r="B158" s="35">
        <v>22</v>
      </c>
      <c r="C158" s="42" t="s">
        <v>159</v>
      </c>
      <c r="D158" s="35" t="s">
        <v>118</v>
      </c>
      <c r="E158" s="151">
        <v>16000</v>
      </c>
      <c r="F158" s="36" t="s">
        <v>79</v>
      </c>
      <c r="G158" s="36" t="s">
        <v>104</v>
      </c>
      <c r="H158" s="37" t="s">
        <v>656</v>
      </c>
      <c r="I158" s="37" t="s">
        <v>727</v>
      </c>
      <c r="J158" s="37" t="s">
        <v>728</v>
      </c>
      <c r="K158" s="131">
        <v>3595.8876000000005</v>
      </c>
      <c r="L158" s="131">
        <v>2828.16</v>
      </c>
      <c r="M158" s="56">
        <v>5424.4668000000001</v>
      </c>
      <c r="N158" s="18">
        <f>SUM(Table1[[#This Row],[New Device NC Discounted Purchase Price]:[Estimated Consumables Purchases During 3 Year Lifecycle]])</f>
        <v>11848.5144</v>
      </c>
      <c r="O158" s="152">
        <f>Table1[[#This Row],[36-Month Total Lease Payments4]]</f>
        <v>3773.5244474400006</v>
      </c>
      <c r="P158" s="152">
        <f>Table1[[#This Row],[Estimated 3 Year Maintenance Agreement Price5]]</f>
        <v>3872.67</v>
      </c>
      <c r="Q158" s="18">
        <f t="shared" si="18"/>
        <v>7646.1944474400007</v>
      </c>
      <c r="R158" s="45">
        <v>21665</v>
      </c>
      <c r="S158" s="50">
        <v>0.83389999999999997</v>
      </c>
      <c r="T158" s="56">
        <v>3595.8876000000005</v>
      </c>
      <c r="U158" s="50">
        <v>0.59</v>
      </c>
      <c r="V158" s="50">
        <v>0.1</v>
      </c>
      <c r="W158" s="57" t="s">
        <v>691</v>
      </c>
      <c r="X158" s="44" t="s">
        <v>197</v>
      </c>
      <c r="Y158" s="45">
        <v>5656.32</v>
      </c>
      <c r="Z158" s="50">
        <v>0.5</v>
      </c>
      <c r="AA158" s="56">
        <v>2828.16</v>
      </c>
      <c r="AB158" s="153">
        <v>2.9149999999999999E-2</v>
      </c>
      <c r="AC158" s="56">
        <f>Table1[[#This Row],[New Device NC Discounted Purchase Price2]]*Table1[[#This Row],[36-Month Lease Rate Factor (excluding Software)]]*36</f>
        <v>3773.5244474400006</v>
      </c>
      <c r="AD158" s="47">
        <v>2.4160000000000001E-2</v>
      </c>
      <c r="AE158" s="56">
        <f>Table1[[#This Row],[New Device NC Discounted Purchase Price]]*Table1[[#This Row],[48-Month Lease Rate Factor (excluding Software)]]*48</f>
        <v>4170.0789319680007</v>
      </c>
      <c r="AF158" s="47">
        <v>2.0629999999999999E-2</v>
      </c>
      <c r="AG158" s="56">
        <f>Table1[[#This Row],[New Device NC Discounted Purchase Price2]]*Table1[[#This Row],[60-Month Lease Rate Factor (excluding Software)]]*60</f>
        <v>4450.98967128</v>
      </c>
      <c r="AH158" s="47">
        <v>3.3300000000000003E-2</v>
      </c>
      <c r="AI158" s="47">
        <v>2.6540000000000001E-2</v>
      </c>
      <c r="AJ158" s="47">
        <v>2.2509999999999999E-2</v>
      </c>
      <c r="AK158" s="37" t="s">
        <v>729</v>
      </c>
      <c r="AL158" s="45">
        <v>1290.8900000000001</v>
      </c>
      <c r="AM158" s="50">
        <v>0</v>
      </c>
      <c r="AN158" s="56">
        <v>1290.8900000000001</v>
      </c>
      <c r="AO158" s="35" t="s">
        <v>566</v>
      </c>
      <c r="AP158" s="52">
        <v>0</v>
      </c>
      <c r="AQ158" s="52">
        <v>0</v>
      </c>
      <c r="AR158" s="130">
        <f>IFERROR(IF(F158="Mono",((AN158*3)+((E158*36)*AP158)),((AN158*3)+((E158*36)*AP158*0.62)+((E158*36)*AQ158*0.38))),"")</f>
        <v>3872.67</v>
      </c>
      <c r="AS158" s="45">
        <v>281.44</v>
      </c>
      <c r="AT158" s="36" t="s">
        <v>79</v>
      </c>
      <c r="AU158" s="36" t="s">
        <v>104</v>
      </c>
      <c r="AV158" s="36">
        <v>50000</v>
      </c>
      <c r="AW158" s="36">
        <v>45</v>
      </c>
      <c r="AX158" s="36">
        <v>5</v>
      </c>
      <c r="AY158" s="54" t="s">
        <v>75</v>
      </c>
      <c r="AZ158" s="36">
        <v>1200</v>
      </c>
      <c r="BA158" s="36">
        <v>500</v>
      </c>
      <c r="BB158" s="36" t="s">
        <v>144</v>
      </c>
      <c r="BC158" s="12" t="s">
        <v>730</v>
      </c>
      <c r="BD158" s="59" t="str">
        <f t="shared" si="17"/>
        <v>Digital MFD - 41 to 54 CPM (Color)(Ledger)IM C4510</v>
      </c>
      <c r="BE158" s="36"/>
      <c r="BF158" s="36"/>
      <c r="BG158" s="205"/>
      <c r="BH158" s="205"/>
      <c r="BI158" s="205"/>
      <c r="BJ158" s="205"/>
      <c r="BK158" s="205"/>
    </row>
    <row r="159" spans="1:63" s="7" customFormat="1" ht="12.75" customHeight="1">
      <c r="A159" s="51" t="s">
        <v>146</v>
      </c>
      <c r="B159" s="35">
        <v>23</v>
      </c>
      <c r="C159" s="42" t="s">
        <v>162</v>
      </c>
      <c r="D159" s="35" t="s">
        <v>118</v>
      </c>
      <c r="E159" s="151">
        <v>25000</v>
      </c>
      <c r="F159" s="36" t="s">
        <v>68</v>
      </c>
      <c r="G159" s="36" t="s">
        <v>69</v>
      </c>
      <c r="H159" s="37" t="s">
        <v>656</v>
      </c>
      <c r="I159" s="37" t="s">
        <v>731</v>
      </c>
      <c r="J159" s="37">
        <v>418465</v>
      </c>
      <c r="K159" s="131">
        <v>1964.0111999999999</v>
      </c>
      <c r="L159" s="131"/>
      <c r="M159" s="56">
        <v>2929.5</v>
      </c>
      <c r="N159" s="18">
        <f>SUM(Table1[[#This Row],[New Device NC Discounted Purchase Price]:[Estimated Consumables Purchases During 3 Year Lifecycle]])</f>
        <v>4893.5111999999999</v>
      </c>
      <c r="O159" s="152">
        <f>Table1[[#This Row],[36-Month Total Lease Payments4]]</f>
        <v>2061.03335328</v>
      </c>
      <c r="P159" s="152">
        <f>Table1[[#This Row],[Estimated 3 Year Maintenance Agreement Price5]]</f>
        <v>1287</v>
      </c>
      <c r="Q159" s="18">
        <f t="shared" si="18"/>
        <v>3348.03335328</v>
      </c>
      <c r="R159" s="45">
        <v>5114</v>
      </c>
      <c r="S159" s="50">
        <v>0.61599999999999999</v>
      </c>
      <c r="T159" s="56">
        <v>1964.0111999999999</v>
      </c>
      <c r="U159" s="50">
        <v>0.59</v>
      </c>
      <c r="V159" s="50">
        <v>0.1</v>
      </c>
      <c r="W159" s="57" t="s">
        <v>691</v>
      </c>
      <c r="X159" s="44" t="s">
        <v>197</v>
      </c>
      <c r="Y159" s="45"/>
      <c r="Z159" s="50"/>
      <c r="AA159" s="56"/>
      <c r="AB159" s="153">
        <v>2.9149999999999999E-2</v>
      </c>
      <c r="AC159" s="56">
        <f>Table1[[#This Row],[New Device NC Discounted Purchase Price2]]*Table1[[#This Row],[36-Month Lease Rate Factor (excluding Software)]]*36</f>
        <v>2061.03335328</v>
      </c>
      <c r="AD159" s="47">
        <v>2.4160000000000001E-2</v>
      </c>
      <c r="AE159" s="56">
        <f>Table1[[#This Row],[New Device NC Discounted Purchase Price]]*Table1[[#This Row],[48-Month Lease Rate Factor (excluding Software)]]*48</f>
        <v>2277.624508416</v>
      </c>
      <c r="AF159" s="47">
        <v>2.0629999999999999E-2</v>
      </c>
      <c r="AG159" s="56">
        <f>Table1[[#This Row],[New Device NC Discounted Purchase Price2]]*Table1[[#This Row],[60-Month Lease Rate Factor (excluding Software)]]*60</f>
        <v>2431.0530633599997</v>
      </c>
      <c r="AH159" s="47">
        <v>3.3300000000000003E-2</v>
      </c>
      <c r="AI159" s="47">
        <v>2.6540000000000001E-2</v>
      </c>
      <c r="AJ159" s="47">
        <v>2.2509999999999999E-2</v>
      </c>
      <c r="AK159" s="37" t="s">
        <v>732</v>
      </c>
      <c r="AL159" s="45">
        <v>429</v>
      </c>
      <c r="AM159" s="50">
        <v>0</v>
      </c>
      <c r="AN159" s="56">
        <v>429</v>
      </c>
      <c r="AO159" s="35" t="s">
        <v>566</v>
      </c>
      <c r="AP159" s="52">
        <v>0</v>
      </c>
      <c r="AQ159" s="154"/>
      <c r="AR159" s="130">
        <f t="shared" si="16"/>
        <v>1287</v>
      </c>
      <c r="AS159" s="45">
        <v>281.44</v>
      </c>
      <c r="AT159" s="36" t="s">
        <v>68</v>
      </c>
      <c r="AU159" s="36" t="s">
        <v>69</v>
      </c>
      <c r="AV159" s="36">
        <v>25000</v>
      </c>
      <c r="AW159" s="36">
        <v>62</v>
      </c>
      <c r="AX159" s="36">
        <v>5</v>
      </c>
      <c r="AY159" s="54" t="s">
        <v>75</v>
      </c>
      <c r="AZ159" s="36">
        <v>2600</v>
      </c>
      <c r="BA159" s="36">
        <v>500</v>
      </c>
      <c r="BB159" s="36" t="s">
        <v>96</v>
      </c>
      <c r="BC159" s="10" t="s">
        <v>719</v>
      </c>
      <c r="BD159" s="59" t="str">
        <f t="shared" si="17"/>
        <v>Digital MFD - 55 to 69 CPM (Mono)IM 600SRF</v>
      </c>
      <c r="BE159" s="36"/>
      <c r="BF159" s="36"/>
      <c r="BG159" s="205"/>
      <c r="BH159" s="205"/>
      <c r="BI159" s="205"/>
      <c r="BJ159" s="205"/>
      <c r="BK159" s="205"/>
    </row>
    <row r="160" spans="1:63" s="7" customFormat="1" ht="12.75" customHeight="1">
      <c r="A160" s="51" t="s">
        <v>168</v>
      </c>
      <c r="B160" s="35">
        <v>24</v>
      </c>
      <c r="C160" s="42" t="s">
        <v>169</v>
      </c>
      <c r="D160" s="35" t="s">
        <v>118</v>
      </c>
      <c r="E160" s="151">
        <v>25000</v>
      </c>
      <c r="F160" s="36" t="s">
        <v>68</v>
      </c>
      <c r="G160" s="36" t="s">
        <v>104</v>
      </c>
      <c r="H160" s="37" t="s">
        <v>656</v>
      </c>
      <c r="I160" s="37" t="s">
        <v>733</v>
      </c>
      <c r="J160" s="37">
        <v>418830</v>
      </c>
      <c r="K160" s="131">
        <v>3892.53</v>
      </c>
      <c r="L160" s="131">
        <v>2268</v>
      </c>
      <c r="M160" s="56">
        <v>1614.48</v>
      </c>
      <c r="N160" s="18">
        <f>SUM(Table1[[#This Row],[New Device NC Discounted Purchase Price]:[Estimated Consumables Purchases During 3 Year Lifecycle]])</f>
        <v>7775.01</v>
      </c>
      <c r="O160" s="152">
        <f>Table1[[#This Row],[36-Month Total Lease Payments4]]</f>
        <v>4084.8209820000002</v>
      </c>
      <c r="P160" s="152">
        <f>Table1[[#This Row],[Estimated 3 Year Maintenance Agreement Price5]]</f>
        <v>3960</v>
      </c>
      <c r="Q160" s="18">
        <f t="shared" si="18"/>
        <v>8044.8209820000002</v>
      </c>
      <c r="R160" s="45">
        <v>19495</v>
      </c>
      <c r="S160" s="50">
        <f>(Table1[[#This Row],[Device MSRP]]-Table1[[#This Row],[New Device NC Discounted Purchase Price]])/Table1[[#This Row],[Device MSRP]]</f>
        <v>0.80033187996922284</v>
      </c>
      <c r="T160" s="131">
        <v>3892.53</v>
      </c>
      <c r="U160" s="50">
        <v>0.59</v>
      </c>
      <c r="V160" s="50">
        <v>0.1</v>
      </c>
      <c r="W160" s="57" t="s">
        <v>691</v>
      </c>
      <c r="X160" s="44" t="s">
        <v>197</v>
      </c>
      <c r="Y160" s="45">
        <v>4536</v>
      </c>
      <c r="Z160" s="50">
        <v>0.5</v>
      </c>
      <c r="AA160" s="56">
        <v>2268</v>
      </c>
      <c r="AB160" s="153">
        <v>2.9149999999999999E-2</v>
      </c>
      <c r="AC160" s="56">
        <f>Table1[[#This Row],[New Device NC Discounted Purchase Price2]]*Table1[[#This Row],[36-Month Lease Rate Factor (excluding Software)]]*36</f>
        <v>4084.8209820000002</v>
      </c>
      <c r="AD160" s="47">
        <v>2.4160000000000001E-2</v>
      </c>
      <c r="AE160" s="56">
        <f>Table1[[#This Row],[New Device NC Discounted Purchase Price]]*Table1[[#This Row],[48-Month Lease Rate Factor (excluding Software)]]*48</f>
        <v>4514.0891904000009</v>
      </c>
      <c r="AF160" s="47">
        <v>2.0629999999999999E-2</v>
      </c>
      <c r="AG160" s="56">
        <f>Table1[[#This Row],[New Device NC Discounted Purchase Price2]]*Table1[[#This Row],[60-Month Lease Rate Factor (excluding Software)]]*60</f>
        <v>4818.1736339999998</v>
      </c>
      <c r="AH160" s="47">
        <v>3.3300000000000003E-2</v>
      </c>
      <c r="AI160" s="47">
        <v>2.6540000000000001E-2</v>
      </c>
      <c r="AJ160" s="47">
        <v>2.2509999999999999E-2</v>
      </c>
      <c r="AK160" s="37" t="s">
        <v>734</v>
      </c>
      <c r="AL160" s="45">
        <v>1320</v>
      </c>
      <c r="AM160" s="50">
        <v>0</v>
      </c>
      <c r="AN160" s="56">
        <v>1320</v>
      </c>
      <c r="AO160" s="35" t="s">
        <v>566</v>
      </c>
      <c r="AP160" s="52">
        <v>0</v>
      </c>
      <c r="AQ160" s="154"/>
      <c r="AR160" s="130">
        <f t="shared" si="16"/>
        <v>3960</v>
      </c>
      <c r="AS160" s="45">
        <v>281.44</v>
      </c>
      <c r="AT160" s="36" t="s">
        <v>68</v>
      </c>
      <c r="AU160" s="36" t="s">
        <v>104</v>
      </c>
      <c r="AV160" s="36">
        <v>20000</v>
      </c>
      <c r="AW160" s="36">
        <v>60</v>
      </c>
      <c r="AX160" s="36">
        <v>2.9</v>
      </c>
      <c r="AY160" s="54" t="s">
        <v>75</v>
      </c>
      <c r="AZ160" s="36">
        <v>550</v>
      </c>
      <c r="BA160" s="36">
        <v>500</v>
      </c>
      <c r="BB160" s="36" t="s">
        <v>96</v>
      </c>
      <c r="BC160" s="10" t="s">
        <v>726</v>
      </c>
      <c r="BD160" s="59" t="str">
        <f t="shared" si="17"/>
        <v>Digital MFD - 55 to 69 CPM (Mono)(Ledger)IM 6000</v>
      </c>
      <c r="BE160" s="36"/>
      <c r="BF160" s="36"/>
      <c r="BG160" s="205"/>
      <c r="BH160" s="205"/>
      <c r="BI160" s="205"/>
      <c r="BJ160" s="205"/>
      <c r="BK160" s="205"/>
    </row>
    <row r="161" spans="1:58" s="7" customFormat="1" ht="12.75" customHeight="1">
      <c r="A161" s="51" t="s">
        <v>168</v>
      </c>
      <c r="B161" s="35">
        <v>25</v>
      </c>
      <c r="C161" s="42" t="s">
        <v>170</v>
      </c>
      <c r="D161" s="35" t="s">
        <v>118</v>
      </c>
      <c r="E161" s="151">
        <v>25000</v>
      </c>
      <c r="F161" s="36" t="s">
        <v>79</v>
      </c>
      <c r="G161" s="36" t="s">
        <v>104</v>
      </c>
      <c r="H161" s="37" t="s">
        <v>656</v>
      </c>
      <c r="I161" s="37" t="s">
        <v>735</v>
      </c>
      <c r="J161" s="37" t="s">
        <v>736</v>
      </c>
      <c r="K161" s="131">
        <v>4306.0510000000004</v>
      </c>
      <c r="L161" s="131">
        <v>4617.3599999999997</v>
      </c>
      <c r="M161" s="56">
        <v>8941.0571999999993</v>
      </c>
      <c r="N161" s="18">
        <f>SUM(Table1[[#This Row],[New Device NC Discounted Purchase Price]:[Estimated Consumables Purchases During 3 Year Lifecycle]])</f>
        <v>17864.468199999999</v>
      </c>
      <c r="O161" s="152">
        <f>Table1[[#This Row],[36-Month Total Lease Payments4]]</f>
        <v>4518.7699194000006</v>
      </c>
      <c r="P161" s="152">
        <f>Table1[[#This Row],[Estimated 3 Year Maintenance Agreement Price5]]</f>
        <v>6170.64</v>
      </c>
      <c r="Q161" s="18">
        <f>SUM(O161:P161)</f>
        <v>10689.409919400001</v>
      </c>
      <c r="R161" s="45">
        <v>26399</v>
      </c>
      <c r="S161" s="50">
        <f>(Table1[[#This Row],[Device MSRP]]-Table1[[#This Row],[New Device NC Discounted Purchase Price2]])/Table1[[#This Row],[Device MSRP]]</f>
        <v>0.83688582900867459</v>
      </c>
      <c r="T161" s="56">
        <v>4306.0510000000004</v>
      </c>
      <c r="U161" s="50">
        <v>0.59</v>
      </c>
      <c r="V161" s="50">
        <v>0.1</v>
      </c>
      <c r="W161" s="57" t="s">
        <v>691</v>
      </c>
      <c r="X161" s="44" t="s">
        <v>197</v>
      </c>
      <c r="Y161" s="45">
        <v>9234.7199999999993</v>
      </c>
      <c r="Z161" s="50">
        <v>0.5</v>
      </c>
      <c r="AA161" s="56">
        <v>4617.3599999999997</v>
      </c>
      <c r="AB161" s="153">
        <v>2.9149999999999999E-2</v>
      </c>
      <c r="AC161" s="56">
        <f>Table1[[#This Row],[New Device NC Discounted Purchase Price2]]*Table1[[#This Row],[36-Month Lease Rate Factor (excluding Software)]]*36</f>
        <v>4518.7699194000006</v>
      </c>
      <c r="AD161" s="47">
        <v>2.4160000000000001E-2</v>
      </c>
      <c r="AE161" s="56">
        <f>Table1[[#This Row],[New Device NC Discounted Purchase Price]]*Table1[[#This Row],[48-Month Lease Rate Factor (excluding Software)]]*48</f>
        <v>4993.6412236800006</v>
      </c>
      <c r="AF161" s="47">
        <v>2.0629999999999999E-2</v>
      </c>
      <c r="AG161" s="56">
        <f>Table1[[#This Row],[New Device NC Discounted Purchase Price2]]*Table1[[#This Row],[60-Month Lease Rate Factor (excluding Software)]]*60</f>
        <v>5330.0299278000002</v>
      </c>
      <c r="AH161" s="47">
        <v>3.3300000000000003E-2</v>
      </c>
      <c r="AI161" s="47">
        <v>2.6540000000000001E-2</v>
      </c>
      <c r="AJ161" s="47">
        <v>2.2509999999999999E-2</v>
      </c>
      <c r="AK161" s="37" t="s">
        <v>737</v>
      </c>
      <c r="AL161" s="45">
        <v>2056.88</v>
      </c>
      <c r="AM161" s="50">
        <v>0</v>
      </c>
      <c r="AN161" s="56">
        <f>Table1[[#This Row],[Annual Maintenance Plan MSRP]]</f>
        <v>2056.88</v>
      </c>
      <c r="AO161" s="35" t="s">
        <v>566</v>
      </c>
      <c r="AP161" s="52">
        <v>0</v>
      </c>
      <c r="AQ161" s="52">
        <v>0</v>
      </c>
      <c r="AR161" s="130">
        <f>IFERROR(IF(F161="Mono",((AN161*3)+((E161*36)*AP161)),((AN161*3)+((E161*36)*AP161*0.62)+((E161*36)*AQ161*0.38))),"")</f>
        <v>6170.64</v>
      </c>
      <c r="AS161" s="45">
        <v>281.44</v>
      </c>
      <c r="AT161" s="36" t="s">
        <v>79</v>
      </c>
      <c r="AU161" s="36" t="s">
        <v>104</v>
      </c>
      <c r="AV161" s="36">
        <v>50000</v>
      </c>
      <c r="AW161" s="36">
        <v>60</v>
      </c>
      <c r="AX161" s="36">
        <v>4</v>
      </c>
      <c r="AY161" s="54" t="s">
        <v>75</v>
      </c>
      <c r="AZ161" s="36">
        <v>1200</v>
      </c>
      <c r="BA161" s="36">
        <v>500</v>
      </c>
      <c r="BB161" s="36" t="s">
        <v>144</v>
      </c>
      <c r="BC161" s="12" t="s">
        <v>730</v>
      </c>
      <c r="BD161" s="59" t="str">
        <f t="shared" si="17"/>
        <v>Digital MFD - 55 to 69 CPM (Color)(Ledger)IM C6010</v>
      </c>
      <c r="BE161" s="36"/>
      <c r="BF161" s="36"/>
    </row>
    <row r="162" spans="1:58" s="7" customFormat="1" ht="12.75" customHeight="1">
      <c r="A162" s="51" t="s">
        <v>168</v>
      </c>
      <c r="B162" s="35">
        <v>26</v>
      </c>
      <c r="C162" s="42" t="s">
        <v>176</v>
      </c>
      <c r="D162" s="35" t="s">
        <v>118</v>
      </c>
      <c r="E162" s="151">
        <v>50000</v>
      </c>
      <c r="F162" s="36" t="s">
        <v>68</v>
      </c>
      <c r="G162" s="36" t="s">
        <v>69</v>
      </c>
      <c r="H162" s="37" t="s">
        <v>656</v>
      </c>
      <c r="I162" s="37" t="s">
        <v>738</v>
      </c>
      <c r="J162" s="37">
        <v>423530</v>
      </c>
      <c r="K162" s="131">
        <v>6967.75</v>
      </c>
      <c r="L162" s="131">
        <v>2160</v>
      </c>
      <c r="M162" s="56">
        <v>2477.768</v>
      </c>
      <c r="N162" s="18">
        <f>SUM(Table1[[#This Row],[New Device NC Discounted Purchase Price]:[Estimated Consumables Purchases During 3 Year Lifecycle]])</f>
        <v>11605.518</v>
      </c>
      <c r="O162" s="152">
        <f>Table1[[#This Row],[36-Month Total Lease Payments4]]</f>
        <v>7311.9568499999996</v>
      </c>
      <c r="P162" s="152">
        <f>Table1[[#This Row],[Estimated 3 Year Maintenance Agreement Price5]]</f>
        <v>2952</v>
      </c>
      <c r="Q162" s="18">
        <f>SUM(O162:P162)</f>
        <v>10263.956849999999</v>
      </c>
      <c r="R162" s="45">
        <v>29375</v>
      </c>
      <c r="S162" s="50">
        <v>0.76280000000000003</v>
      </c>
      <c r="T162" s="56">
        <v>6967.75</v>
      </c>
      <c r="U162" s="50">
        <v>0.59</v>
      </c>
      <c r="V162" s="50">
        <v>0.1</v>
      </c>
      <c r="W162" s="57" t="s">
        <v>691</v>
      </c>
      <c r="X162" s="44" t="s">
        <v>197</v>
      </c>
      <c r="Y162" s="45">
        <v>4320</v>
      </c>
      <c r="Z162" s="50">
        <v>0.5</v>
      </c>
      <c r="AA162" s="56">
        <v>2160</v>
      </c>
      <c r="AB162" s="153">
        <v>2.9149999999999999E-2</v>
      </c>
      <c r="AC162" s="56">
        <f>Table1[[#This Row],[New Device NC Discounted Purchase Price2]]*Table1[[#This Row],[36-Month Lease Rate Factor (excluding Software)]]*36</f>
        <v>7311.9568499999996</v>
      </c>
      <c r="AD162" s="47">
        <v>2.4160000000000001E-2</v>
      </c>
      <c r="AE162" s="56">
        <f>Table1[[#This Row],[New Device NC Discounted Purchase Price]]*Table1[[#This Row],[48-Month Lease Rate Factor (excluding Software)]]*48</f>
        <v>8080.3603200000007</v>
      </c>
      <c r="AF162" s="47">
        <v>2.0629999999999999E-2</v>
      </c>
      <c r="AG162" s="56">
        <f>Table1[[#This Row],[New Device NC Discounted Purchase Price2]]*Table1[[#This Row],[60-Month Lease Rate Factor (excluding Software)]]*60</f>
        <v>8624.6809499999981</v>
      </c>
      <c r="AH162" s="47">
        <v>3.3300000000000003E-2</v>
      </c>
      <c r="AI162" s="47">
        <v>2.6540000000000001E-2</v>
      </c>
      <c r="AJ162" s="47">
        <v>2.2509999999999999E-2</v>
      </c>
      <c r="AK162" s="37" t="s">
        <v>739</v>
      </c>
      <c r="AL162" s="45">
        <v>984</v>
      </c>
      <c r="AM162" s="50">
        <v>0</v>
      </c>
      <c r="AN162" s="56">
        <v>984</v>
      </c>
      <c r="AO162" s="35" t="s">
        <v>566</v>
      </c>
      <c r="AP162" s="52">
        <v>0</v>
      </c>
      <c r="AQ162" s="154"/>
      <c r="AR162" s="130">
        <f t="shared" si="16"/>
        <v>2952</v>
      </c>
      <c r="AS162" s="45">
        <v>281.44</v>
      </c>
      <c r="AT162" s="36" t="s">
        <v>68</v>
      </c>
      <c r="AU162" s="36" t="s">
        <v>69</v>
      </c>
      <c r="AV162" s="36">
        <v>25000</v>
      </c>
      <c r="AW162" s="36">
        <v>70</v>
      </c>
      <c r="AX162" s="36">
        <v>5</v>
      </c>
      <c r="AY162" s="54" t="s">
        <v>75</v>
      </c>
      <c r="AZ162" s="36">
        <v>550</v>
      </c>
      <c r="BA162" s="36">
        <v>500</v>
      </c>
      <c r="BB162" s="36" t="s">
        <v>96</v>
      </c>
      <c r="BC162" s="10" t="s">
        <v>740</v>
      </c>
      <c r="BD162" s="59" t="str">
        <f t="shared" si="17"/>
        <v>Digital MFD - 70 to 90 CPM (Mono)IM 7000</v>
      </c>
      <c r="BE162" s="36"/>
      <c r="BF162" s="36"/>
    </row>
    <row r="163" spans="1:58" s="7" customFormat="1" ht="12.75" customHeight="1">
      <c r="A163" s="51" t="s">
        <v>168</v>
      </c>
      <c r="B163" s="35">
        <v>27</v>
      </c>
      <c r="C163" s="42" t="s">
        <v>181</v>
      </c>
      <c r="D163" s="35" t="s">
        <v>118</v>
      </c>
      <c r="E163" s="151">
        <v>50000</v>
      </c>
      <c r="F163" s="36" t="s">
        <v>68</v>
      </c>
      <c r="G163" s="36" t="s">
        <v>104</v>
      </c>
      <c r="H163" s="37" t="s">
        <v>656</v>
      </c>
      <c r="I163" s="37" t="s">
        <v>741</v>
      </c>
      <c r="J163" s="37" t="s">
        <v>742</v>
      </c>
      <c r="K163" s="131">
        <v>7352.9627999999993</v>
      </c>
      <c r="L163" s="131">
        <v>2160</v>
      </c>
      <c r="M163" s="56">
        <v>2477.768</v>
      </c>
      <c r="N163" s="18">
        <f>SUM(Table1[[#This Row],[New Device NC Discounted Purchase Price]:[Estimated Consumables Purchases During 3 Year Lifecycle]])</f>
        <v>11990.730799999999</v>
      </c>
      <c r="O163" s="152">
        <f>Table1[[#This Row],[36-Month Total Lease Payments4]]</f>
        <v>7716.1991623199992</v>
      </c>
      <c r="P163" s="152">
        <f>Table1[[#This Row],[Estimated 3 Year Maintenance Agreement Price5]]</f>
        <v>4595.3999999999996</v>
      </c>
      <c r="Q163" s="18">
        <f>SUM(O163:P163)</f>
        <v>12311.599162319999</v>
      </c>
      <c r="R163" s="45">
        <v>37169</v>
      </c>
      <c r="S163" s="50">
        <v>0.80220000000000002</v>
      </c>
      <c r="T163" s="56">
        <v>7352.9627999999993</v>
      </c>
      <c r="U163" s="50">
        <v>0.59</v>
      </c>
      <c r="V163" s="50">
        <v>0.1</v>
      </c>
      <c r="W163" s="57" t="s">
        <v>691</v>
      </c>
      <c r="X163" s="44" t="s">
        <v>197</v>
      </c>
      <c r="Y163" s="45">
        <v>4320</v>
      </c>
      <c r="Z163" s="50">
        <v>0.5</v>
      </c>
      <c r="AA163" s="56">
        <v>2160</v>
      </c>
      <c r="AB163" s="153">
        <v>2.9149999999999999E-2</v>
      </c>
      <c r="AC163" s="56">
        <f>Table1[[#This Row],[New Device NC Discounted Purchase Price2]]*Table1[[#This Row],[36-Month Lease Rate Factor (excluding Software)]]*36</f>
        <v>7716.1991623199992</v>
      </c>
      <c r="AD163" s="47">
        <v>2.4160000000000001E-2</v>
      </c>
      <c r="AE163" s="56">
        <f>Table1[[#This Row],[New Device NC Discounted Purchase Price]]*Table1[[#This Row],[48-Month Lease Rate Factor (excluding Software)]]*48</f>
        <v>8527.0838999039988</v>
      </c>
      <c r="AF163" s="47">
        <v>2.0629999999999999E-2</v>
      </c>
      <c r="AG163" s="56">
        <f>Table1[[#This Row],[New Device NC Discounted Purchase Price2]]*Table1[[#This Row],[60-Month Lease Rate Factor (excluding Software)]]*60</f>
        <v>9101.4973538399991</v>
      </c>
      <c r="AH163" s="47">
        <v>3.3300000000000003E-2</v>
      </c>
      <c r="AI163" s="47">
        <v>2.6540000000000001E-2</v>
      </c>
      <c r="AJ163" s="47">
        <v>2.2509999999999999E-2</v>
      </c>
      <c r="AK163" s="37" t="s">
        <v>743</v>
      </c>
      <c r="AL163" s="45">
        <v>1531.8</v>
      </c>
      <c r="AM163" s="50">
        <v>0</v>
      </c>
      <c r="AN163" s="56">
        <v>1531.8</v>
      </c>
      <c r="AO163" s="35" t="s">
        <v>566</v>
      </c>
      <c r="AP163" s="52">
        <v>0</v>
      </c>
      <c r="AQ163" s="154"/>
      <c r="AR163" s="130">
        <f>IFERROR(IF(F163="Mono",((AN163*3)+((E163*36)*AP163)),((AN163*3)+((E163*36)*AP163*0.62)+((E163*36)*AQ163*0.38))),"")</f>
        <v>4595.3999999999996</v>
      </c>
      <c r="AS163" s="45">
        <v>281.44</v>
      </c>
      <c r="AT163" s="36" t="s">
        <v>68</v>
      </c>
      <c r="AU163" s="36" t="s">
        <v>104</v>
      </c>
      <c r="AV163" s="36">
        <v>150000</v>
      </c>
      <c r="AW163" s="36">
        <v>70</v>
      </c>
      <c r="AX163" s="36">
        <v>3</v>
      </c>
      <c r="AY163" s="54" t="s">
        <v>75</v>
      </c>
      <c r="AZ163" s="36">
        <v>1550</v>
      </c>
      <c r="BA163" s="36">
        <v>500</v>
      </c>
      <c r="BB163" s="36" t="s">
        <v>96</v>
      </c>
      <c r="BC163" s="12" t="s">
        <v>740</v>
      </c>
      <c r="BD163" s="59" t="str">
        <f t="shared" si="17"/>
        <v>Digital MFD - 70 to 90 CPM (Mono)(Ledger)IM 8000</v>
      </c>
      <c r="BE163" s="36"/>
      <c r="BF163" s="36"/>
    </row>
    <row r="164" spans="1:58" s="7" customFormat="1" ht="12.75" customHeight="1" thickBot="1">
      <c r="A164" s="51" t="s">
        <v>168</v>
      </c>
      <c r="B164" s="35">
        <v>28</v>
      </c>
      <c r="C164" s="42" t="s">
        <v>186</v>
      </c>
      <c r="D164" s="35" t="s">
        <v>118</v>
      </c>
      <c r="E164" s="151">
        <v>50000</v>
      </c>
      <c r="F164" s="36" t="s">
        <v>79</v>
      </c>
      <c r="G164" s="36" t="s">
        <v>104</v>
      </c>
      <c r="H164" s="37" t="s">
        <v>656</v>
      </c>
      <c r="I164" s="37" t="s">
        <v>744</v>
      </c>
      <c r="J164" s="37" t="s">
        <v>745</v>
      </c>
      <c r="K164" s="131">
        <v>7304.57</v>
      </c>
      <c r="L164" s="131">
        <v>10901.52</v>
      </c>
      <c r="M164" s="56">
        <v>17905.600000000002</v>
      </c>
      <c r="N164" s="18">
        <f>SUM(Table1[[#This Row],[New Device NC Discounted Purchase Price]:[Estimated Consumables Purchases During 3 Year Lifecycle]])</f>
        <v>36111.69</v>
      </c>
      <c r="O164" s="152">
        <f>Table1[[#This Row],[36-Month Total Lease Payments4]]</f>
        <v>7665.4157580000001</v>
      </c>
      <c r="P164" s="152">
        <f>Table1[[#This Row],[Estimated 3 Year Maintenance Agreement Price5]]</f>
        <v>13999.53</v>
      </c>
      <c r="Q164" s="18">
        <f t="shared" si="18"/>
        <v>21664.945758000002</v>
      </c>
      <c r="R164" s="45">
        <v>48215</v>
      </c>
      <c r="S164" s="50">
        <f>(Table1[[#This Row],[Device MSRP]]-Table1[[#This Row],[New Device NC Discounted Purchase Price]])/Table1[[#This Row],[Device MSRP]]</f>
        <v>0.84850005185108368</v>
      </c>
      <c r="T164" s="131">
        <v>7304.57</v>
      </c>
      <c r="U164" s="50">
        <v>0.3</v>
      </c>
      <c r="V164" s="50">
        <v>0.1</v>
      </c>
      <c r="W164" s="57" t="s">
        <v>691</v>
      </c>
      <c r="X164" s="44" t="s">
        <v>197</v>
      </c>
      <c r="Y164" s="45">
        <v>21803.040000000001</v>
      </c>
      <c r="Z164" s="50">
        <v>0.5</v>
      </c>
      <c r="AA164" s="56">
        <v>10901.52</v>
      </c>
      <c r="AB164" s="153">
        <v>2.9149999999999999E-2</v>
      </c>
      <c r="AC164" s="56">
        <f>Table1[[#This Row],[New Device NC Discounted Purchase Price2]]*Table1[[#This Row],[36-Month Lease Rate Factor (excluding Software)]]*36</f>
        <v>7665.4157580000001</v>
      </c>
      <c r="AD164" s="47">
        <v>2.4160000000000001E-2</v>
      </c>
      <c r="AE164" s="56">
        <f>Table1[[#This Row],[New Device NC Discounted Purchase Price]]*Table1[[#This Row],[48-Month Lease Rate Factor (excluding Software)]]*48</f>
        <v>8470.963737600001</v>
      </c>
      <c r="AF164" s="47">
        <v>2.0629999999999999E-2</v>
      </c>
      <c r="AG164" s="56">
        <f>Table1[[#This Row],[New Device NC Discounted Purchase Price2]]*Table1[[#This Row],[60-Month Lease Rate Factor (excluding Software)]]*60</f>
        <v>9041.5967459999993</v>
      </c>
      <c r="AH164" s="47">
        <v>3.3300000000000003E-2</v>
      </c>
      <c r="AI164" s="47">
        <v>2.6540000000000001E-2</v>
      </c>
      <c r="AJ164" s="47">
        <v>2.2509999999999999E-2</v>
      </c>
      <c r="AK164" s="37" t="s">
        <v>746</v>
      </c>
      <c r="AL164" s="45">
        <v>4666.51</v>
      </c>
      <c r="AM164" s="50">
        <v>0</v>
      </c>
      <c r="AN164" s="56">
        <v>4666.51</v>
      </c>
      <c r="AO164" s="35" t="s">
        <v>566</v>
      </c>
      <c r="AP164" s="52">
        <v>0</v>
      </c>
      <c r="AQ164" s="52">
        <v>0</v>
      </c>
      <c r="AR164" s="130">
        <f t="shared" si="16"/>
        <v>13999.53</v>
      </c>
      <c r="AS164" s="45">
        <v>281.44</v>
      </c>
      <c r="AT164" s="36" t="s">
        <v>79</v>
      </c>
      <c r="AU164" s="36" t="s">
        <v>104</v>
      </c>
      <c r="AV164" s="36">
        <v>30000</v>
      </c>
      <c r="AW164" s="36">
        <v>80</v>
      </c>
      <c r="AX164" s="36">
        <v>4.7</v>
      </c>
      <c r="AY164" s="54" t="s">
        <v>75</v>
      </c>
      <c r="AZ164" s="36">
        <v>500</v>
      </c>
      <c r="BA164" s="36">
        <v>500</v>
      </c>
      <c r="BB164" s="36" t="s">
        <v>96</v>
      </c>
      <c r="BC164" s="10" t="s">
        <v>747</v>
      </c>
      <c r="BD164" s="59" t="str">
        <f t="shared" si="17"/>
        <v>Digital MFD - 70 to 90 CPM (Color)(Ledger)IM C8000</v>
      </c>
      <c r="BE164" s="36"/>
      <c r="BF164" s="36"/>
    </row>
    <row r="165" spans="1:58" s="7" customFormat="1" ht="35.25" customHeight="1">
      <c r="A165" s="173" t="s">
        <v>191</v>
      </c>
      <c r="B165" s="35">
        <v>29</v>
      </c>
      <c r="C165" s="61" t="s">
        <v>192</v>
      </c>
      <c r="D165" s="62" t="s">
        <v>193</v>
      </c>
      <c r="E165" s="174"/>
      <c r="F165" s="36" t="s">
        <v>79</v>
      </c>
      <c r="G165" s="36" t="s">
        <v>104</v>
      </c>
      <c r="H165" s="37" t="s">
        <v>656</v>
      </c>
      <c r="I165" s="37" t="s">
        <v>748</v>
      </c>
      <c r="J165" s="37" t="s">
        <v>749</v>
      </c>
      <c r="K165" s="131">
        <v>32625</v>
      </c>
      <c r="L165" s="114"/>
      <c r="M165" s="159"/>
      <c r="N165" s="41">
        <f>SUM(Table1[[#This Row],[New Device NC Discounted Purchase Price]:[Estimated Consumables Purchases During 3 Year Lifecycle]])</f>
        <v>32625</v>
      </c>
      <c r="O165" s="152">
        <f>Table1[[#This Row],[36-Month Total Lease Payments4]]</f>
        <v>34236.674999999996</v>
      </c>
      <c r="P165" s="160">
        <f>Table1[[#This Row],[Estimated 3 Year Maintenance Agreement Price5]]</f>
        <v>0</v>
      </c>
      <c r="Q165" s="41">
        <f t="shared" si="18"/>
        <v>34236.674999999996</v>
      </c>
      <c r="R165" s="45">
        <v>66999</v>
      </c>
      <c r="S165" s="50">
        <v>0.5131</v>
      </c>
      <c r="T165" s="131">
        <v>32625</v>
      </c>
      <c r="U165" s="50" t="s">
        <v>196</v>
      </c>
      <c r="V165" s="50" t="s">
        <v>197</v>
      </c>
      <c r="W165" s="57" t="s">
        <v>691</v>
      </c>
      <c r="X165" s="44" t="s">
        <v>197</v>
      </c>
      <c r="Y165" s="44" t="s">
        <v>197</v>
      </c>
      <c r="Z165" s="44" t="s">
        <v>197</v>
      </c>
      <c r="AA165" s="44" t="s">
        <v>197</v>
      </c>
      <c r="AB165" s="153">
        <v>2.9149999999999999E-2</v>
      </c>
      <c r="AC165" s="56">
        <f>Table1[[#This Row],[New Device NC Discounted Purchase Price2]]*Table1[[#This Row],[36-Month Lease Rate Factor (excluding Software)]]*36</f>
        <v>34236.674999999996</v>
      </c>
      <c r="AD165" s="47">
        <v>2.4160000000000001E-2</v>
      </c>
      <c r="AE165" s="56">
        <f>Table1[[#This Row],[New Device NC Discounted Purchase Price]]*Table1[[#This Row],[48-Month Lease Rate Factor (excluding Software)]]*48</f>
        <v>37834.559999999998</v>
      </c>
      <c r="AF165" s="47">
        <v>2.0629999999999999E-2</v>
      </c>
      <c r="AG165" s="56">
        <f>Table1[[#This Row],[New Device NC Discounted Purchase Price2]]*Table1[[#This Row],[60-Month Lease Rate Factor (excluding Software)]]*60</f>
        <v>40383.224999999999</v>
      </c>
      <c r="AH165" s="47">
        <v>3.3300000000000003E-2</v>
      </c>
      <c r="AI165" s="47">
        <v>2.6540000000000001E-2</v>
      </c>
      <c r="AJ165" s="47">
        <v>2.2509999999999999E-2</v>
      </c>
      <c r="AK165" s="37" t="s">
        <v>750</v>
      </c>
      <c r="AL165" s="45"/>
      <c r="AM165" s="50"/>
      <c r="AN165" s="56"/>
      <c r="AO165" s="35">
        <v>0</v>
      </c>
      <c r="AP165" s="52">
        <v>8.9999999999999993E-3</v>
      </c>
      <c r="AQ165" s="64">
        <v>4.2500000000000003E-2</v>
      </c>
      <c r="AR165" s="168">
        <f t="shared" ref="AR165:AR173" si="19">IFERROR(IF(F165="Mono",((AN165*3)+((E165*36)*AP165)),((AN165*3)+((E165*36)*AP165*0.62)+((E165*36)*AQ165*0.38))),"")</f>
        <v>0</v>
      </c>
      <c r="AS165" s="45">
        <v>281.44</v>
      </c>
      <c r="AT165" s="72" t="s">
        <v>79</v>
      </c>
      <c r="AU165" s="36" t="s">
        <v>104</v>
      </c>
      <c r="AV165" s="36">
        <v>150000</v>
      </c>
      <c r="AW165" s="36">
        <v>80</v>
      </c>
      <c r="AX165" s="36">
        <v>5</v>
      </c>
      <c r="AY165" s="54" t="s">
        <v>75</v>
      </c>
      <c r="AZ165" s="36">
        <v>3850</v>
      </c>
      <c r="BA165" s="36">
        <v>8550</v>
      </c>
      <c r="BB165" s="67" t="s">
        <v>144</v>
      </c>
      <c r="BC165" s="26" t="s">
        <v>751</v>
      </c>
      <c r="BD165" s="59" t="str">
        <f t="shared" ref="BD165:BD176" si="20">CONCATENATE(C165,I165)</f>
        <v>Digital Production Printer/Copier - 70 to 90 CPM (Color)(Ledger)PRO C5310S</v>
      </c>
      <c r="BE165" s="36"/>
      <c r="BF165" s="36"/>
    </row>
    <row r="166" spans="1:58" s="7" customFormat="1" ht="30.75" customHeight="1" thickBot="1">
      <c r="A166" s="173" t="s">
        <v>191</v>
      </c>
      <c r="B166" s="121">
        <v>30</v>
      </c>
      <c r="C166" s="61" t="s">
        <v>201</v>
      </c>
      <c r="D166" s="62" t="s">
        <v>193</v>
      </c>
      <c r="E166" s="174"/>
      <c r="F166" s="36" t="s">
        <v>68</v>
      </c>
      <c r="G166" s="36" t="s">
        <v>104</v>
      </c>
      <c r="H166" s="37" t="s">
        <v>656</v>
      </c>
      <c r="I166" s="38" t="s">
        <v>752</v>
      </c>
      <c r="J166" s="37">
        <v>409236</v>
      </c>
      <c r="K166" s="131">
        <v>22249.5</v>
      </c>
      <c r="L166" s="114"/>
      <c r="M166" s="159"/>
      <c r="N166" s="41">
        <f>SUM(Table1[[#This Row],[New Device NC Discounted Purchase Price]:[Estimated Consumables Purchases During 3 Year Lifecycle]])</f>
        <v>22249.5</v>
      </c>
      <c r="O166" s="152">
        <f>Table1[[#This Row],[36-Month Total Lease Payments4]]</f>
        <v>23348.6253</v>
      </c>
      <c r="P166" s="160">
        <f>Table1[[#This Row],[Estimated 3 Year Maintenance Agreement Price5]]</f>
        <v>0</v>
      </c>
      <c r="Q166" s="41">
        <f t="shared" si="18"/>
        <v>23348.6253</v>
      </c>
      <c r="R166" s="45">
        <v>46999</v>
      </c>
      <c r="S166" s="50">
        <v>0.52659999999999996</v>
      </c>
      <c r="T166" s="131">
        <v>22249.5</v>
      </c>
      <c r="U166" s="50" t="s">
        <v>196</v>
      </c>
      <c r="V166" s="50" t="s">
        <v>197</v>
      </c>
      <c r="W166" s="57" t="s">
        <v>691</v>
      </c>
      <c r="X166" s="44" t="s">
        <v>197</v>
      </c>
      <c r="Y166" s="44" t="s">
        <v>197</v>
      </c>
      <c r="Z166" s="44" t="s">
        <v>197</v>
      </c>
      <c r="AA166" s="44" t="s">
        <v>197</v>
      </c>
      <c r="AB166" s="153">
        <v>2.9149999999999999E-2</v>
      </c>
      <c r="AC166" s="56">
        <f>Table1[[#This Row],[New Device NC Discounted Purchase Price2]]*Table1[[#This Row],[36-Month Lease Rate Factor (excluding Software)]]*36</f>
        <v>23348.6253</v>
      </c>
      <c r="AD166" s="47">
        <v>2.4160000000000001E-2</v>
      </c>
      <c r="AE166" s="56">
        <f>Table1[[#This Row],[New Device NC Discounted Purchase Price]]*Table1[[#This Row],[48-Month Lease Rate Factor (excluding Software)]]*48</f>
        <v>25802.300159999999</v>
      </c>
      <c r="AF166" s="47">
        <v>2.0629999999999999E-2</v>
      </c>
      <c r="AG166" s="56">
        <f>Table1[[#This Row],[New Device NC Discounted Purchase Price2]]*Table1[[#This Row],[60-Month Lease Rate Factor (excluding Software)]]*60</f>
        <v>27540.431099999998</v>
      </c>
      <c r="AH166" s="47">
        <v>3.3300000000000003E-2</v>
      </c>
      <c r="AI166" s="47">
        <v>2.6540000000000001E-2</v>
      </c>
      <c r="AJ166" s="47">
        <v>2.2509999999999999E-2</v>
      </c>
      <c r="AK166" s="37" t="s">
        <v>197</v>
      </c>
      <c r="AL166" s="45"/>
      <c r="AM166" s="50"/>
      <c r="AN166" s="56"/>
      <c r="AO166" s="35">
        <v>0</v>
      </c>
      <c r="AP166" s="52">
        <v>5.0000000000000001E-3</v>
      </c>
      <c r="AQ166" s="52"/>
      <c r="AR166" s="168">
        <f t="shared" si="19"/>
        <v>0</v>
      </c>
      <c r="AS166" s="45">
        <v>281.44</v>
      </c>
      <c r="AT166" s="72" t="s">
        <v>68</v>
      </c>
      <c r="AU166" s="36" t="s">
        <v>104</v>
      </c>
      <c r="AV166" s="36">
        <v>240000</v>
      </c>
      <c r="AW166" s="36">
        <v>96</v>
      </c>
      <c r="AX166" s="36">
        <v>6.3</v>
      </c>
      <c r="AY166" s="54" t="s">
        <v>75</v>
      </c>
      <c r="AZ166" s="36">
        <v>3300</v>
      </c>
      <c r="BA166" s="36">
        <v>3000</v>
      </c>
      <c r="BB166" s="67" t="s">
        <v>96</v>
      </c>
      <c r="BC166" s="26" t="s">
        <v>753</v>
      </c>
      <c r="BD166" s="59" t="str">
        <f t="shared" si="20"/>
        <v>Digital Production Printer/Copier - 91 to 119 CPM (Mono)(Ledger)Pro 8300s</v>
      </c>
      <c r="BE166" s="36"/>
      <c r="BF166" s="36"/>
    </row>
    <row r="167" spans="1:58" s="7" customFormat="1" ht="36.75" customHeight="1">
      <c r="A167" s="173" t="s">
        <v>191</v>
      </c>
      <c r="B167" s="35">
        <v>31</v>
      </c>
      <c r="C167" s="61" t="s">
        <v>207</v>
      </c>
      <c r="D167" s="62" t="s">
        <v>193</v>
      </c>
      <c r="E167" s="174"/>
      <c r="F167" s="36" t="s">
        <v>79</v>
      </c>
      <c r="G167" s="36" t="s">
        <v>104</v>
      </c>
      <c r="H167" s="37" t="s">
        <v>656</v>
      </c>
      <c r="I167" s="37" t="s">
        <v>754</v>
      </c>
      <c r="J167" s="37">
        <v>409151</v>
      </c>
      <c r="K167" s="131">
        <v>53806</v>
      </c>
      <c r="L167" s="114"/>
      <c r="M167" s="159"/>
      <c r="N167" s="41">
        <f>SUM(Table1[[#This Row],[New Device NC Discounted Purchase Price]:[Estimated Consumables Purchases During 3 Year Lifecycle]])</f>
        <v>53806</v>
      </c>
      <c r="O167" s="152">
        <f>Table1[[#This Row],[36-Month Total Lease Payments4]]</f>
        <v>56464.0164</v>
      </c>
      <c r="P167" s="160">
        <f>Table1[[#This Row],[Estimated 3 Year Maintenance Agreement Price5]]</f>
        <v>0</v>
      </c>
      <c r="Q167" s="41">
        <f t="shared" si="18"/>
        <v>56464.0164</v>
      </c>
      <c r="R167" s="45">
        <v>107612</v>
      </c>
      <c r="S167" s="50">
        <v>0.5</v>
      </c>
      <c r="T167" s="131">
        <v>53806</v>
      </c>
      <c r="U167" s="50" t="s">
        <v>196</v>
      </c>
      <c r="V167" s="50" t="s">
        <v>197</v>
      </c>
      <c r="W167" s="57" t="s">
        <v>664</v>
      </c>
      <c r="X167" s="44" t="s">
        <v>197</v>
      </c>
      <c r="Y167" s="44" t="s">
        <v>197</v>
      </c>
      <c r="Z167" s="44" t="s">
        <v>197</v>
      </c>
      <c r="AA167" s="44" t="s">
        <v>197</v>
      </c>
      <c r="AB167" s="153">
        <v>2.9149999999999999E-2</v>
      </c>
      <c r="AC167" s="56">
        <f>Table1[[#This Row],[New Device NC Discounted Purchase Price2]]*Table1[[#This Row],[36-Month Lease Rate Factor (excluding Software)]]*36</f>
        <v>56464.0164</v>
      </c>
      <c r="AD167" s="47">
        <v>2.4160000000000001E-2</v>
      </c>
      <c r="AE167" s="56">
        <f>Table1[[#This Row],[New Device NC Discounted Purchase Price]]*Table1[[#This Row],[48-Month Lease Rate Factor (excluding Software)]]*48</f>
        <v>62397.742080000004</v>
      </c>
      <c r="AF167" s="47">
        <v>2.0629999999999999E-2</v>
      </c>
      <c r="AG167" s="56">
        <f>Table1[[#This Row],[New Device NC Discounted Purchase Price2]]*Table1[[#This Row],[60-Month Lease Rate Factor (excluding Software)]]*60</f>
        <v>66601.066800000001</v>
      </c>
      <c r="AH167" s="47">
        <v>3.3300000000000003E-2</v>
      </c>
      <c r="AI167" s="47">
        <v>2.6540000000000001E-2</v>
      </c>
      <c r="AJ167" s="47">
        <v>2.2509999999999999E-2</v>
      </c>
      <c r="AK167" s="37" t="s">
        <v>755</v>
      </c>
      <c r="AL167" s="45"/>
      <c r="AM167" s="50"/>
      <c r="AN167" s="56"/>
      <c r="AO167" s="35">
        <v>0</v>
      </c>
      <c r="AP167" s="52">
        <v>8.0000000000000002E-3</v>
      </c>
      <c r="AQ167" s="64">
        <v>4.2500000000000003E-2</v>
      </c>
      <c r="AR167" s="168">
        <f t="shared" si="19"/>
        <v>0</v>
      </c>
      <c r="AS167" s="45">
        <v>281.44</v>
      </c>
      <c r="AT167" s="72" t="s">
        <v>79</v>
      </c>
      <c r="AU167" s="36" t="s">
        <v>104</v>
      </c>
      <c r="AV167" s="36">
        <v>240000</v>
      </c>
      <c r="AW167" s="36">
        <v>95</v>
      </c>
      <c r="AX167" s="36" t="s">
        <v>197</v>
      </c>
      <c r="AY167" s="54" t="s">
        <v>75</v>
      </c>
      <c r="AZ167" s="36">
        <v>2500</v>
      </c>
      <c r="BA167" s="36">
        <v>5250</v>
      </c>
      <c r="BB167" s="67" t="s">
        <v>756</v>
      </c>
      <c r="BC167" s="26" t="s">
        <v>757</v>
      </c>
      <c r="BD167" s="59" t="str">
        <f t="shared" si="20"/>
        <v>Digital Production Printer/Copier - 91 to 119 CPM (Color)(Ledger)PRO C7210SX</v>
      </c>
      <c r="BE167" s="36"/>
      <c r="BF167" s="36"/>
    </row>
    <row r="168" spans="1:58" s="7" customFormat="1" ht="30.75" customHeight="1" thickBot="1">
      <c r="A168" s="173" t="s">
        <v>191</v>
      </c>
      <c r="B168" s="121">
        <v>32</v>
      </c>
      <c r="C168" s="61" t="s">
        <v>213</v>
      </c>
      <c r="D168" s="62" t="s">
        <v>193</v>
      </c>
      <c r="E168" s="174"/>
      <c r="F168" s="36" t="s">
        <v>68</v>
      </c>
      <c r="G168" s="36" t="s">
        <v>104</v>
      </c>
      <c r="H168" s="37" t="s">
        <v>656</v>
      </c>
      <c r="I168" s="38" t="s">
        <v>758</v>
      </c>
      <c r="J168" s="37">
        <v>409240</v>
      </c>
      <c r="K168" s="131">
        <v>30499.5</v>
      </c>
      <c r="L168" s="114"/>
      <c r="M168" s="159"/>
      <c r="N168" s="41">
        <f>SUM(Table1[[#This Row],[New Device NC Discounted Purchase Price]:[Estimated Consumables Purchases During 3 Year Lifecycle]])</f>
        <v>30499.5</v>
      </c>
      <c r="O168" s="152">
        <f>Table1[[#This Row],[36-Month Total Lease Payments4]]</f>
        <v>32006.175299999999</v>
      </c>
      <c r="P168" s="160">
        <f>Table1[[#This Row],[Estimated 3 Year Maintenance Agreement Price5]]</f>
        <v>0</v>
      </c>
      <c r="Q168" s="41">
        <f t="shared" si="18"/>
        <v>32006.175299999999</v>
      </c>
      <c r="R168" s="45">
        <v>64999</v>
      </c>
      <c r="S168" s="50">
        <v>0.52710000000000001</v>
      </c>
      <c r="T168" s="131">
        <v>30499.5</v>
      </c>
      <c r="U168" s="50" t="s">
        <v>196</v>
      </c>
      <c r="V168" s="50" t="s">
        <v>197</v>
      </c>
      <c r="W168" s="57" t="s">
        <v>691</v>
      </c>
      <c r="X168" s="44" t="s">
        <v>197</v>
      </c>
      <c r="Y168" s="44" t="s">
        <v>197</v>
      </c>
      <c r="Z168" s="44" t="s">
        <v>197</v>
      </c>
      <c r="AA168" s="44" t="s">
        <v>197</v>
      </c>
      <c r="AB168" s="153">
        <v>2.9149999999999999E-2</v>
      </c>
      <c r="AC168" s="56">
        <f>Table1[[#This Row],[New Device NC Discounted Purchase Price2]]*Table1[[#This Row],[36-Month Lease Rate Factor (excluding Software)]]*36</f>
        <v>32006.175299999999</v>
      </c>
      <c r="AD168" s="47">
        <v>2.4160000000000001E-2</v>
      </c>
      <c r="AE168" s="56">
        <f>Table1[[#This Row],[New Device NC Discounted Purchase Price]]*Table1[[#This Row],[48-Month Lease Rate Factor (excluding Software)]]*48</f>
        <v>35369.660159999999</v>
      </c>
      <c r="AF168" s="47">
        <v>2.0629999999999999E-2</v>
      </c>
      <c r="AG168" s="56">
        <f>Table1[[#This Row],[New Device NC Discounted Purchase Price2]]*Table1[[#This Row],[60-Month Lease Rate Factor (excluding Software)]]*60</f>
        <v>37752.281099999993</v>
      </c>
      <c r="AH168" s="47">
        <v>3.3300000000000003E-2</v>
      </c>
      <c r="AI168" s="47">
        <v>2.6540000000000001E-2</v>
      </c>
      <c r="AJ168" s="47">
        <v>2.2509999999999999E-2</v>
      </c>
      <c r="AK168" s="37" t="s">
        <v>197</v>
      </c>
      <c r="AL168" s="45"/>
      <c r="AM168" s="50"/>
      <c r="AN168" s="56"/>
      <c r="AO168" s="35">
        <v>0</v>
      </c>
      <c r="AP168" s="52">
        <v>5.0000000000000001E-3</v>
      </c>
      <c r="AQ168" s="52"/>
      <c r="AR168" s="168">
        <f t="shared" si="19"/>
        <v>0</v>
      </c>
      <c r="AS168" s="45">
        <v>281.44</v>
      </c>
      <c r="AT168" s="72" t="s">
        <v>68</v>
      </c>
      <c r="AU168" s="36" t="s">
        <v>104</v>
      </c>
      <c r="AV168" s="36">
        <v>240000</v>
      </c>
      <c r="AW168" s="36">
        <v>136</v>
      </c>
      <c r="AX168" s="36">
        <v>4.5999999999999996</v>
      </c>
      <c r="AY168" s="54" t="s">
        <v>75</v>
      </c>
      <c r="AZ168" s="36">
        <v>3300</v>
      </c>
      <c r="BA168" s="36">
        <v>3000</v>
      </c>
      <c r="BB168" s="67" t="s">
        <v>96</v>
      </c>
      <c r="BC168" s="26" t="s">
        <v>753</v>
      </c>
      <c r="BD168" s="59" t="str">
        <f t="shared" si="20"/>
        <v>Digital Production Printer/Copier - 120 to 139 CPM (Mono)(Ledger)Pro 8320</v>
      </c>
      <c r="BE168" s="36"/>
      <c r="BF168" s="36"/>
    </row>
    <row r="169" spans="1:58" s="7" customFormat="1" ht="35.25" customHeight="1">
      <c r="A169" s="173" t="s">
        <v>191</v>
      </c>
      <c r="B169" s="35">
        <v>33</v>
      </c>
      <c r="C169" s="61" t="s">
        <v>217</v>
      </c>
      <c r="D169" s="62" t="s">
        <v>193</v>
      </c>
      <c r="E169" s="174"/>
      <c r="F169" s="36" t="s">
        <v>79</v>
      </c>
      <c r="G169" s="36" t="s">
        <v>104</v>
      </c>
      <c r="H169" s="37" t="s">
        <v>656</v>
      </c>
      <c r="I169" s="37" t="s">
        <v>759</v>
      </c>
      <c r="J169" s="37">
        <v>409534</v>
      </c>
      <c r="K169" s="209">
        <v>92947.5</v>
      </c>
      <c r="L169" s="114"/>
      <c r="M169" s="159"/>
      <c r="N169" s="41">
        <f>SUM(Table1[[#This Row],[New Device NC Discounted Purchase Price]:[Estimated Consumables Purchases During 3 Year Lifecycle]])</f>
        <v>92947.5</v>
      </c>
      <c r="O169" s="152">
        <f>Table1[[#This Row],[36-Month Total Lease Payments4]]</f>
        <v>97539.106499999994</v>
      </c>
      <c r="P169" s="160">
        <f>Table1[[#This Row],[Estimated 3 Year Maintenance Agreement Price5]]</f>
        <v>3872.67</v>
      </c>
      <c r="Q169" s="41">
        <f t="shared" si="18"/>
        <v>101411.77649999999</v>
      </c>
      <c r="R169" s="45">
        <v>185895</v>
      </c>
      <c r="S169" s="50">
        <v>0.5</v>
      </c>
      <c r="T169" s="131">
        <v>92947.5</v>
      </c>
      <c r="U169" s="50" t="s">
        <v>196</v>
      </c>
      <c r="V169" s="50" t="s">
        <v>197</v>
      </c>
      <c r="W169" s="57" t="s">
        <v>197</v>
      </c>
      <c r="X169" s="44" t="s">
        <v>197</v>
      </c>
      <c r="Y169" s="44" t="s">
        <v>197</v>
      </c>
      <c r="Z169" s="44" t="s">
        <v>197</v>
      </c>
      <c r="AA169" s="44" t="s">
        <v>197</v>
      </c>
      <c r="AB169" s="153">
        <v>2.9149999999999999E-2</v>
      </c>
      <c r="AC169" s="56">
        <f>Table1[[#This Row],[New Device NC Discounted Purchase Price2]]*Table1[[#This Row],[36-Month Lease Rate Factor (excluding Software)]]*36</f>
        <v>97539.106499999994</v>
      </c>
      <c r="AD169" s="47">
        <v>2.4160000000000001E-2</v>
      </c>
      <c r="AE169" s="56">
        <f>Table1[[#This Row],[New Device NC Discounted Purchase Price]]*Table1[[#This Row],[48-Month Lease Rate Factor (excluding Software)]]*48</f>
        <v>107789.35680000001</v>
      </c>
      <c r="AF169" s="47">
        <v>2.0629999999999999E-2</v>
      </c>
      <c r="AG169" s="56">
        <f>Table1[[#This Row],[New Device NC Discounted Purchase Price2]]*Table1[[#This Row],[60-Month Lease Rate Factor (excluding Software)]]*60</f>
        <v>115050.41549999999</v>
      </c>
      <c r="AH169" s="47">
        <v>3.3300000000000003E-2</v>
      </c>
      <c r="AI169" s="47">
        <v>2.6540000000000001E-2</v>
      </c>
      <c r="AJ169" s="47">
        <v>2.2509999999999999E-2</v>
      </c>
      <c r="AK169" s="37" t="s">
        <v>760</v>
      </c>
      <c r="AL169" s="45">
        <v>1290.8900000000001</v>
      </c>
      <c r="AM169" s="50">
        <v>0</v>
      </c>
      <c r="AN169" s="56">
        <v>1290.8900000000001</v>
      </c>
      <c r="AO169" s="35">
        <v>0</v>
      </c>
      <c r="AP169" s="52">
        <v>1.0999999999999999E-2</v>
      </c>
      <c r="AQ169" s="64">
        <v>4.4999999999999998E-2</v>
      </c>
      <c r="AR169" s="168">
        <f t="shared" si="19"/>
        <v>3872.67</v>
      </c>
      <c r="AS169" s="45">
        <v>281.44</v>
      </c>
      <c r="AT169" s="72" t="s">
        <v>79</v>
      </c>
      <c r="AU169" s="36" t="s">
        <v>104</v>
      </c>
      <c r="AV169" s="36">
        <v>1000000</v>
      </c>
      <c r="AW169" s="36" t="s">
        <v>761</v>
      </c>
      <c r="AX169" s="36" t="s">
        <v>197</v>
      </c>
      <c r="AY169" s="54" t="s">
        <v>75</v>
      </c>
      <c r="AZ169" s="36">
        <v>18100</v>
      </c>
      <c r="BA169" s="36">
        <v>4400</v>
      </c>
      <c r="BB169" s="67" t="s">
        <v>762</v>
      </c>
      <c r="BC169" s="26" t="s">
        <v>763</v>
      </c>
      <c r="BD169" s="59" t="str">
        <f t="shared" si="20"/>
        <v>Digital Production Printer/Copier - 120 to 139 CPM (Color)(Ledger)PRO C9500</v>
      </c>
      <c r="BE169" s="36"/>
      <c r="BF169" s="36"/>
    </row>
    <row r="170" spans="1:58" s="7" customFormat="1" ht="12.75" customHeight="1">
      <c r="A170" s="51" t="s">
        <v>116</v>
      </c>
      <c r="B170" s="35">
        <v>12</v>
      </c>
      <c r="C170" s="42" t="s">
        <v>120</v>
      </c>
      <c r="D170" s="35" t="s">
        <v>118</v>
      </c>
      <c r="E170" s="151">
        <v>2500</v>
      </c>
      <c r="F170" s="36" t="s">
        <v>79</v>
      </c>
      <c r="G170" s="36" t="s">
        <v>69</v>
      </c>
      <c r="H170" s="37" t="s">
        <v>764</v>
      </c>
      <c r="I170" s="37" t="s">
        <v>765</v>
      </c>
      <c r="J170" s="37" t="s">
        <v>765</v>
      </c>
      <c r="K170" s="45">
        <v>4223.91</v>
      </c>
      <c r="L170" s="131">
        <v>1320</v>
      </c>
      <c r="M170" s="159"/>
      <c r="N170" s="136">
        <f>SUM(Table1[[#This Row],[New Device NC Discounted Purchase Price]:[Estimated Consumables Purchases During 3 Year Lifecycle]])</f>
        <v>5543.91</v>
      </c>
      <c r="O170" s="152">
        <f>Table1[[#This Row],[36-Month Total Lease Payments4]]</f>
        <v>4701.7186991999997</v>
      </c>
      <c r="P170" s="152">
        <f>Table1[[#This Row],[Estimated 3 Year Maintenance Agreement Price5]]</f>
        <v>2637.9</v>
      </c>
      <c r="Q170" s="136">
        <f t="shared" si="18"/>
        <v>7339.6186992000003</v>
      </c>
      <c r="R170" s="45">
        <v>12308</v>
      </c>
      <c r="S170" s="50">
        <v>0.63</v>
      </c>
      <c r="T170" s="56">
        <v>4223.91</v>
      </c>
      <c r="U170" s="50">
        <v>0.63</v>
      </c>
      <c r="V170" s="210" t="s">
        <v>766</v>
      </c>
      <c r="W170" s="57" t="s">
        <v>73</v>
      </c>
      <c r="X170" s="44" t="s">
        <v>767</v>
      </c>
      <c r="Y170" s="45">
        <v>1320</v>
      </c>
      <c r="Z170" s="50">
        <v>0</v>
      </c>
      <c r="AA170" s="56">
        <v>1320</v>
      </c>
      <c r="AB170" s="153">
        <v>3.092E-2</v>
      </c>
      <c r="AC170" s="56">
        <f>Table1[[#This Row],[New Device NC Discounted Purchase Price2]]*Table1[[#This Row],[36-Month Lease Rate Factor (excluding Software)]]*36</f>
        <v>4701.7186991999997</v>
      </c>
      <c r="AD170" s="47">
        <v>2.4549999999999999E-2</v>
      </c>
      <c r="AE170" s="56">
        <f>Table1[[#This Row],[New Device NC Discounted Purchase Price]]*Table1[[#This Row],[48-Month Lease Rate Factor (excluding Software)]]*48</f>
        <v>4977.4555440000004</v>
      </c>
      <c r="AF170" s="47">
        <v>2.0760000000000001E-2</v>
      </c>
      <c r="AG170" s="56">
        <f>Table1[[#This Row],[New Device NC Discounted Purchase Price2]]*Table1[[#This Row],[60-Month Lease Rate Factor (excluding Software)]]*60</f>
        <v>5261.3022959999998</v>
      </c>
      <c r="AH170" s="47">
        <v>3.092E-2</v>
      </c>
      <c r="AI170" s="47">
        <v>2.4549999999999999E-2</v>
      </c>
      <c r="AJ170" s="47">
        <v>2.0760000000000001E-2</v>
      </c>
      <c r="AK170" s="37" t="s">
        <v>767</v>
      </c>
      <c r="AL170" s="45">
        <v>0</v>
      </c>
      <c r="AM170" s="50">
        <v>0</v>
      </c>
      <c r="AN170" s="56">
        <v>0</v>
      </c>
      <c r="AO170" s="35">
        <v>0</v>
      </c>
      <c r="AP170" s="52">
        <v>1.0500000000000001E-2</v>
      </c>
      <c r="AQ170" s="52">
        <v>0.06</v>
      </c>
      <c r="AR170" s="130">
        <f t="shared" si="19"/>
        <v>2637.9</v>
      </c>
      <c r="AS170" s="45">
        <v>350</v>
      </c>
      <c r="AT170" s="36" t="s">
        <v>79</v>
      </c>
      <c r="AU170" s="36" t="s">
        <v>69</v>
      </c>
      <c r="AV170" s="36">
        <v>2500</v>
      </c>
      <c r="AW170" s="36">
        <v>26</v>
      </c>
      <c r="AX170" s="36">
        <v>5</v>
      </c>
      <c r="AY170" s="54" t="s">
        <v>75</v>
      </c>
      <c r="AZ170" s="36">
        <v>650</v>
      </c>
      <c r="BA170" s="36">
        <v>250</v>
      </c>
      <c r="BB170" s="36" t="s">
        <v>211</v>
      </c>
      <c r="BC170" s="11" t="s">
        <v>768</v>
      </c>
      <c r="BD170" s="59" t="str">
        <f t="shared" si="20"/>
        <v>Digital MFD - 14 to 30 CPM (Color)BP-51C26</v>
      </c>
      <c r="BE170" s="36"/>
      <c r="BF170" s="36"/>
    </row>
    <row r="171" spans="1:58" s="7" customFormat="1" ht="12.75" customHeight="1">
      <c r="A171" s="51" t="s">
        <v>116</v>
      </c>
      <c r="B171" s="35">
        <v>13</v>
      </c>
      <c r="C171" s="42" t="s">
        <v>124</v>
      </c>
      <c r="D171" s="35" t="s">
        <v>118</v>
      </c>
      <c r="E171" s="151">
        <v>4000</v>
      </c>
      <c r="F171" s="36" t="s">
        <v>68</v>
      </c>
      <c r="G171" s="36" t="s">
        <v>104</v>
      </c>
      <c r="H171" s="37" t="s">
        <v>764</v>
      </c>
      <c r="I171" s="37" t="s">
        <v>769</v>
      </c>
      <c r="J171" s="37" t="s">
        <v>769</v>
      </c>
      <c r="K171" s="45">
        <v>4042.62</v>
      </c>
      <c r="L171" s="131">
        <v>1320</v>
      </c>
      <c r="M171" s="56"/>
      <c r="N171" s="18">
        <f>SUM(Table1[[#This Row],[New Device NC Discounted Purchase Price]:[Estimated Consumables Purchases During 3 Year Lifecycle]])</f>
        <v>5362.62</v>
      </c>
      <c r="O171" s="152">
        <f>Table1[[#This Row],[36-Month Total Lease Payments4]]</f>
        <v>4499.9211743999995</v>
      </c>
      <c r="P171" s="152">
        <f>Table1[[#This Row],[Estimated 3 Year Maintenance Agreement Price5]]</f>
        <v>1440</v>
      </c>
      <c r="Q171" s="18">
        <f t="shared" si="18"/>
        <v>5939.9211743999995</v>
      </c>
      <c r="R171" s="45">
        <v>11745</v>
      </c>
      <c r="S171" s="50">
        <v>0.63</v>
      </c>
      <c r="T171" s="56">
        <v>4042.62</v>
      </c>
      <c r="U171" s="50">
        <v>0.63</v>
      </c>
      <c r="V171" s="210" t="s">
        <v>766</v>
      </c>
      <c r="W171" s="57" t="s">
        <v>73</v>
      </c>
      <c r="X171" s="44" t="s">
        <v>770</v>
      </c>
      <c r="Y171" s="45">
        <v>1320</v>
      </c>
      <c r="Z171" s="50">
        <v>0</v>
      </c>
      <c r="AA171" s="56">
        <v>1320</v>
      </c>
      <c r="AB171" s="153">
        <v>3.092E-2</v>
      </c>
      <c r="AC171" s="56">
        <f>Table1[[#This Row],[New Device NC Discounted Purchase Price2]]*Table1[[#This Row],[36-Month Lease Rate Factor (excluding Software)]]*36</f>
        <v>4499.9211743999995</v>
      </c>
      <c r="AD171" s="47">
        <v>2.4549999999999999E-2</v>
      </c>
      <c r="AE171" s="56">
        <f>Table1[[#This Row],[New Device NC Discounted Purchase Price]]*Table1[[#This Row],[48-Month Lease Rate Factor (excluding Software)]]*48</f>
        <v>4763.8234080000002</v>
      </c>
      <c r="AF171" s="47">
        <v>2.0760000000000001E-2</v>
      </c>
      <c r="AG171" s="56">
        <f>Table1[[#This Row],[New Device NC Discounted Purchase Price2]]*Table1[[#This Row],[60-Month Lease Rate Factor (excluding Software)]]*60</f>
        <v>5035.4874719999998</v>
      </c>
      <c r="AH171" s="47">
        <v>3.092E-2</v>
      </c>
      <c r="AI171" s="47">
        <v>2.4549999999999999E-2</v>
      </c>
      <c r="AJ171" s="47">
        <v>2.0760000000000001E-2</v>
      </c>
      <c r="AK171" s="37" t="s">
        <v>770</v>
      </c>
      <c r="AL171" s="45">
        <v>0</v>
      </c>
      <c r="AM171" s="50">
        <v>0</v>
      </c>
      <c r="AN171" s="56">
        <v>0</v>
      </c>
      <c r="AO171" s="35">
        <v>0</v>
      </c>
      <c r="AP171" s="52">
        <v>0.01</v>
      </c>
      <c r="AQ171" s="154"/>
      <c r="AR171" s="130">
        <f t="shared" si="19"/>
        <v>1440</v>
      </c>
      <c r="AS171" s="45">
        <v>350</v>
      </c>
      <c r="AT171" s="36" t="s">
        <v>68</v>
      </c>
      <c r="AU171" s="36" t="s">
        <v>104</v>
      </c>
      <c r="AV171" s="36">
        <v>12000</v>
      </c>
      <c r="AW171" s="36">
        <v>26</v>
      </c>
      <c r="AX171" s="36">
        <v>5</v>
      </c>
      <c r="AY171" s="54" t="s">
        <v>75</v>
      </c>
      <c r="AZ171" s="36">
        <v>650</v>
      </c>
      <c r="BA171" s="36">
        <v>250</v>
      </c>
      <c r="BB171" s="36" t="s">
        <v>771</v>
      </c>
      <c r="BC171" s="11" t="s">
        <v>772</v>
      </c>
      <c r="BD171" s="59" t="str">
        <f t="shared" si="20"/>
        <v>Digital MFD - 21 to 30 CPM (Mono)(Ledger)BP-51M26</v>
      </c>
      <c r="BE171" s="36"/>
      <c r="BF171" s="36"/>
    </row>
    <row r="172" spans="1:58" s="7" customFormat="1" ht="12.75" customHeight="1">
      <c r="A172" s="51" t="s">
        <v>116</v>
      </c>
      <c r="B172" s="35">
        <v>14</v>
      </c>
      <c r="C172" s="42" t="s">
        <v>128</v>
      </c>
      <c r="D172" s="35" t="s">
        <v>118</v>
      </c>
      <c r="E172" s="151">
        <v>4000</v>
      </c>
      <c r="F172" s="36" t="s">
        <v>79</v>
      </c>
      <c r="G172" s="36" t="s">
        <v>104</v>
      </c>
      <c r="H172" s="37" t="s">
        <v>764</v>
      </c>
      <c r="I172" s="37" t="s">
        <v>765</v>
      </c>
      <c r="J172" s="37" t="s">
        <v>765</v>
      </c>
      <c r="K172" s="45">
        <v>4233.91</v>
      </c>
      <c r="L172" s="131">
        <v>1320</v>
      </c>
      <c r="M172" s="56"/>
      <c r="N172" s="18">
        <f>SUM(Table1[[#This Row],[New Device NC Discounted Purchase Price]:[Estimated Consumables Purchases During 3 Year Lifecycle]])</f>
        <v>5553.91</v>
      </c>
      <c r="O172" s="152">
        <f>Table1[[#This Row],[36-Month Total Lease Payments4]]</f>
        <v>4701.7186991999997</v>
      </c>
      <c r="P172" s="152">
        <f>Table1[[#This Row],[Estimated 3 Year Maintenance Agreement Price5]]</f>
        <v>4220.6399999999994</v>
      </c>
      <c r="Q172" s="18">
        <f t="shared" si="18"/>
        <v>8922.3586991999982</v>
      </c>
      <c r="R172" s="45">
        <v>12308</v>
      </c>
      <c r="S172" s="50">
        <v>0.63000000000000012</v>
      </c>
      <c r="T172" s="56">
        <v>4223.91</v>
      </c>
      <c r="U172" s="50">
        <v>0.63</v>
      </c>
      <c r="V172" s="210" t="s">
        <v>766</v>
      </c>
      <c r="W172" s="57" t="s">
        <v>73</v>
      </c>
      <c r="X172" s="44" t="s">
        <v>767</v>
      </c>
      <c r="Y172" s="45">
        <v>1320</v>
      </c>
      <c r="Z172" s="50">
        <v>0</v>
      </c>
      <c r="AA172" s="56">
        <v>1320</v>
      </c>
      <c r="AB172" s="153">
        <v>3.092E-2</v>
      </c>
      <c r="AC172" s="56">
        <f>Table1[[#This Row],[New Device NC Discounted Purchase Price2]]*Table1[[#This Row],[36-Month Lease Rate Factor (excluding Software)]]*36</f>
        <v>4701.7186991999997</v>
      </c>
      <c r="AD172" s="47">
        <v>2.4549999999999999E-2</v>
      </c>
      <c r="AE172" s="56">
        <f>Table1[[#This Row],[New Device NC Discounted Purchase Price]]*Table1[[#This Row],[48-Month Lease Rate Factor (excluding Software)]]*48</f>
        <v>4989.239544</v>
      </c>
      <c r="AF172" s="47">
        <v>2.0760000000000001E-2</v>
      </c>
      <c r="AG172" s="56">
        <f>Table1[[#This Row],[New Device NC Discounted Purchase Price2]]*Table1[[#This Row],[60-Month Lease Rate Factor (excluding Software)]]*60</f>
        <v>5261.3022959999998</v>
      </c>
      <c r="AH172" s="47">
        <v>3.092E-2</v>
      </c>
      <c r="AI172" s="47">
        <v>2.4549999999999999E-2</v>
      </c>
      <c r="AJ172" s="47">
        <v>2.0760000000000001E-2</v>
      </c>
      <c r="AK172" s="37" t="s">
        <v>767</v>
      </c>
      <c r="AL172" s="45">
        <v>0</v>
      </c>
      <c r="AM172" s="50">
        <v>0</v>
      </c>
      <c r="AN172" s="56">
        <v>0</v>
      </c>
      <c r="AO172" s="35">
        <v>0</v>
      </c>
      <c r="AP172" s="52">
        <v>1.0500000000000001E-2</v>
      </c>
      <c r="AQ172" s="52">
        <v>0.06</v>
      </c>
      <c r="AR172" s="130">
        <f t="shared" si="19"/>
        <v>4220.6399999999994</v>
      </c>
      <c r="AS172" s="45">
        <v>350</v>
      </c>
      <c r="AT172" s="36" t="s">
        <v>79</v>
      </c>
      <c r="AU172" s="36" t="s">
        <v>104</v>
      </c>
      <c r="AV172" s="36">
        <v>12000</v>
      </c>
      <c r="AW172" s="36">
        <v>26</v>
      </c>
      <c r="AX172" s="36">
        <v>5</v>
      </c>
      <c r="AY172" s="54" t="s">
        <v>75</v>
      </c>
      <c r="AZ172" s="36">
        <v>650</v>
      </c>
      <c r="BA172" s="36">
        <v>250</v>
      </c>
      <c r="BB172" s="36" t="s">
        <v>211</v>
      </c>
      <c r="BC172" s="11" t="s">
        <v>768</v>
      </c>
      <c r="BD172" s="59" t="str">
        <f t="shared" si="20"/>
        <v>Digital MFD - 21 to 30 CPM (Color)(Ledger)BP-51C26</v>
      </c>
      <c r="BE172" s="36"/>
      <c r="BF172" s="36"/>
    </row>
    <row r="173" spans="1:58" s="7" customFormat="1" ht="12.75" customHeight="1">
      <c r="A173" s="51" t="s">
        <v>116</v>
      </c>
      <c r="B173" s="35">
        <v>15</v>
      </c>
      <c r="C173" s="42" t="s">
        <v>131</v>
      </c>
      <c r="D173" s="35" t="s">
        <v>118</v>
      </c>
      <c r="E173" s="151">
        <v>12000</v>
      </c>
      <c r="F173" s="36" t="s">
        <v>68</v>
      </c>
      <c r="G173" s="36" t="s">
        <v>69</v>
      </c>
      <c r="H173" s="37" t="s">
        <v>764</v>
      </c>
      <c r="I173" s="37" t="s">
        <v>773</v>
      </c>
      <c r="J173" s="37" t="s">
        <v>773</v>
      </c>
      <c r="K173" s="45">
        <v>4712.32</v>
      </c>
      <c r="L173" s="131">
        <v>1320</v>
      </c>
      <c r="M173" s="56"/>
      <c r="N173" s="18">
        <f>SUM(Table1[[#This Row],[New Device NC Discounted Purchase Price]:[Estimated Consumables Purchases During 3 Year Lifecycle]])</f>
        <v>6032.32</v>
      </c>
      <c r="O173" s="152">
        <f>Table1[[#This Row],[36-Month Total Lease Payments4]]</f>
        <v>5245.3776383999993</v>
      </c>
      <c r="P173" s="152">
        <f>Table1[[#This Row],[Estimated 3 Year Maintenance Agreement Price5]]</f>
        <v>4320</v>
      </c>
      <c r="Q173" s="18">
        <f t="shared" si="18"/>
        <v>9565.3776383999993</v>
      </c>
      <c r="R173" s="45">
        <v>13718</v>
      </c>
      <c r="S173" s="50">
        <v>0.63</v>
      </c>
      <c r="T173" s="56">
        <v>4712.32</v>
      </c>
      <c r="U173" s="50">
        <v>0.63</v>
      </c>
      <c r="V173" s="210">
        <v>1</v>
      </c>
      <c r="W173" s="57" t="s">
        <v>417</v>
      </c>
      <c r="X173" s="44" t="s">
        <v>774</v>
      </c>
      <c r="Y173" s="45">
        <v>1320</v>
      </c>
      <c r="Z173" s="50">
        <v>0</v>
      </c>
      <c r="AA173" s="56">
        <v>1320</v>
      </c>
      <c r="AB173" s="153">
        <v>3.092E-2</v>
      </c>
      <c r="AC173" s="56">
        <f>Table1[[#This Row],[New Device NC Discounted Purchase Price2]]*Table1[[#This Row],[36-Month Lease Rate Factor (excluding Software)]]*36</f>
        <v>5245.3776383999993</v>
      </c>
      <c r="AD173" s="47">
        <v>2.4549999999999999E-2</v>
      </c>
      <c r="AE173" s="56">
        <f>Table1[[#This Row],[New Device NC Discounted Purchase Price]]*Table1[[#This Row],[48-Month Lease Rate Factor (excluding Software)]]*48</f>
        <v>5552.997887999999</v>
      </c>
      <c r="AF173" s="47">
        <v>2.0760000000000001E-2</v>
      </c>
      <c r="AG173" s="56">
        <f>Table1[[#This Row],[New Device NC Discounted Purchase Price2]]*Table1[[#This Row],[60-Month Lease Rate Factor (excluding Software)]]*60</f>
        <v>5869.6657919999998</v>
      </c>
      <c r="AH173" s="47">
        <v>3.092E-2</v>
      </c>
      <c r="AI173" s="47">
        <v>2.4549999999999999E-2</v>
      </c>
      <c r="AJ173" s="47">
        <v>2.0760000000000001E-2</v>
      </c>
      <c r="AK173" s="37" t="s">
        <v>774</v>
      </c>
      <c r="AL173" s="45">
        <v>0</v>
      </c>
      <c r="AM173" s="50">
        <v>0</v>
      </c>
      <c r="AN173" s="56">
        <v>0</v>
      </c>
      <c r="AO173" s="35">
        <v>0</v>
      </c>
      <c r="AP173" s="52">
        <v>0.01</v>
      </c>
      <c r="AQ173" s="154"/>
      <c r="AR173" s="130">
        <f t="shared" si="19"/>
        <v>4320</v>
      </c>
      <c r="AS173" s="45">
        <v>350</v>
      </c>
      <c r="AT173" s="36" t="s">
        <v>68</v>
      </c>
      <c r="AU173" s="36" t="s">
        <v>104</v>
      </c>
      <c r="AV173" s="36">
        <v>12000</v>
      </c>
      <c r="AW173" s="36">
        <v>31</v>
      </c>
      <c r="AX173" s="36">
        <v>5</v>
      </c>
      <c r="AY173" s="54" t="s">
        <v>75</v>
      </c>
      <c r="AZ173" s="36">
        <v>650</v>
      </c>
      <c r="BA173" s="36">
        <v>250</v>
      </c>
      <c r="BB173" s="36" t="s">
        <v>211</v>
      </c>
      <c r="BC173" s="11" t="s">
        <v>772</v>
      </c>
      <c r="BD173" s="59" t="str">
        <f t="shared" si="20"/>
        <v>Digital MFD - 31 to 40 CPM (Mono)BP-51M31</v>
      </c>
      <c r="BE173" s="36"/>
      <c r="BF173" s="36"/>
    </row>
    <row r="174" spans="1:58" s="7" customFormat="1" ht="12.75" customHeight="1">
      <c r="A174" s="51" t="s">
        <v>116</v>
      </c>
      <c r="B174" s="35">
        <v>16</v>
      </c>
      <c r="C174" s="42" t="s">
        <v>134</v>
      </c>
      <c r="D174" s="35" t="s">
        <v>118</v>
      </c>
      <c r="E174" s="151">
        <v>12000</v>
      </c>
      <c r="F174" s="36" t="s">
        <v>79</v>
      </c>
      <c r="G174" s="36" t="s">
        <v>69</v>
      </c>
      <c r="H174" s="37" t="s">
        <v>764</v>
      </c>
      <c r="I174" s="37" t="s">
        <v>775</v>
      </c>
      <c r="J174" s="37" t="s">
        <v>775</v>
      </c>
      <c r="K174" s="291">
        <v>5412.36</v>
      </c>
      <c r="L174" s="131">
        <v>1320</v>
      </c>
      <c r="M174" s="56"/>
      <c r="N174" s="18">
        <f>SUM(Table1[[#This Row],[New Device NC Discounted Purchase Price]:[Estimated Consumables Purchases During 3 Year Lifecycle]])</f>
        <v>6732.36</v>
      </c>
      <c r="O174" s="152">
        <f>Table1[[#This Row],[36-Month Total Lease Payments4]]</f>
        <v>6024.6061631999992</v>
      </c>
      <c r="P174" s="152">
        <f>Table1[[#This Row],[Estimated 3 Year Maintenance Agreement Price5]]</f>
        <v>12661.92</v>
      </c>
      <c r="Q174" s="18">
        <f t="shared" ref="Q174:Q205" si="21">SUM(O174:P174)</f>
        <v>18686.5261632</v>
      </c>
      <c r="R174" s="291">
        <v>15780</v>
      </c>
      <c r="S174" s="50">
        <v>0.66020000000000001</v>
      </c>
      <c r="T174" s="292">
        <v>5412.36</v>
      </c>
      <c r="U174" s="50">
        <v>0.63</v>
      </c>
      <c r="V174" s="210" t="s">
        <v>766</v>
      </c>
      <c r="W174" s="57" t="s">
        <v>73</v>
      </c>
      <c r="X174" s="44" t="s">
        <v>776</v>
      </c>
      <c r="Y174" s="45">
        <v>1320</v>
      </c>
      <c r="Z174" s="50">
        <v>0</v>
      </c>
      <c r="AA174" s="56">
        <v>1320</v>
      </c>
      <c r="AB174" s="153">
        <v>3.092E-2</v>
      </c>
      <c r="AC174" s="56">
        <f>Table1[[#This Row],[New Device NC Discounted Purchase Price2]]*Table1[[#This Row],[36-Month Lease Rate Factor (excluding Software)]]*36</f>
        <v>6024.6061631999992</v>
      </c>
      <c r="AD174" s="47">
        <v>2.4549999999999999E-2</v>
      </c>
      <c r="AE174" s="56">
        <f>Table1[[#This Row],[New Device NC Discounted Purchase Price]]*Table1[[#This Row],[48-Month Lease Rate Factor (excluding Software)]]*48</f>
        <v>6377.9250240000001</v>
      </c>
      <c r="AF174" s="47">
        <v>2.0760000000000001E-2</v>
      </c>
      <c r="AG174" s="56">
        <f>Table1[[#This Row],[New Device NC Discounted Purchase Price2]]*Table1[[#This Row],[60-Month Lease Rate Factor (excluding Software)]]*60</f>
        <v>6741.6356160000005</v>
      </c>
      <c r="AH174" s="47">
        <v>3.092E-2</v>
      </c>
      <c r="AI174" s="47">
        <v>2.4549999999999999E-2</v>
      </c>
      <c r="AJ174" s="47">
        <v>2.0760000000000001E-2</v>
      </c>
      <c r="AK174" s="37" t="s">
        <v>776</v>
      </c>
      <c r="AL174" s="45">
        <v>0</v>
      </c>
      <c r="AM174" s="50">
        <v>0</v>
      </c>
      <c r="AN174" s="56">
        <v>0</v>
      </c>
      <c r="AO174" s="35">
        <v>0</v>
      </c>
      <c r="AP174" s="52">
        <v>1.0500000000000001E-2</v>
      </c>
      <c r="AQ174" s="52">
        <v>0.06</v>
      </c>
      <c r="AR174" s="130">
        <f t="shared" ref="AR174:AR205" si="22">IFERROR(IF(F174="Mono",((AN174*3)+((E174*36)*AP174)),((AN174*3)+((E174*36)*AP174*0.62)+((E174*36)*AQ174*0.38))),"")</f>
        <v>12661.92</v>
      </c>
      <c r="AS174" s="45">
        <v>350</v>
      </c>
      <c r="AT174" s="36" t="s">
        <v>79</v>
      </c>
      <c r="AU174" s="36" t="s">
        <v>104</v>
      </c>
      <c r="AV174" s="36">
        <v>12000</v>
      </c>
      <c r="AW174" s="36">
        <v>31</v>
      </c>
      <c r="AX174" s="36">
        <v>5</v>
      </c>
      <c r="AY174" s="54" t="s">
        <v>75</v>
      </c>
      <c r="AZ174" s="36">
        <v>650</v>
      </c>
      <c r="BA174" s="36">
        <v>250</v>
      </c>
      <c r="BB174" s="36" t="s">
        <v>211</v>
      </c>
      <c r="BC174" s="11" t="s">
        <v>768</v>
      </c>
      <c r="BD174" s="59" t="str">
        <f t="shared" si="20"/>
        <v>Digital MFD - 31 to 40 CPM (Color)BP-51C31</v>
      </c>
      <c r="BE174" s="36"/>
      <c r="BF174" s="36"/>
    </row>
    <row r="175" spans="1:58" s="7" customFormat="1" ht="12.75" customHeight="1">
      <c r="A175" s="51" t="s">
        <v>116</v>
      </c>
      <c r="B175" s="35">
        <v>17</v>
      </c>
      <c r="C175" s="42" t="s">
        <v>138</v>
      </c>
      <c r="D175" s="35" t="s">
        <v>118</v>
      </c>
      <c r="E175" s="151">
        <v>12000</v>
      </c>
      <c r="F175" s="36" t="s">
        <v>68</v>
      </c>
      <c r="G175" s="36" t="s">
        <v>104</v>
      </c>
      <c r="H175" s="37" t="s">
        <v>764</v>
      </c>
      <c r="I175" s="37" t="s">
        <v>773</v>
      </c>
      <c r="J175" s="37" t="s">
        <v>773</v>
      </c>
      <c r="K175" s="291">
        <v>4712.32</v>
      </c>
      <c r="L175" s="131">
        <v>1320</v>
      </c>
      <c r="M175" s="56"/>
      <c r="N175" s="18">
        <f>SUM(Table1[[#This Row],[New Device NC Discounted Purchase Price]:[Estimated Consumables Purchases During 3 Year Lifecycle]])</f>
        <v>6032.32</v>
      </c>
      <c r="O175" s="152">
        <f>Table1[[#This Row],[36-Month Total Lease Payments4]]</f>
        <v>5245.3776383999993</v>
      </c>
      <c r="P175" s="152">
        <f>Table1[[#This Row],[Estimated 3 Year Maintenance Agreement Price5]]</f>
        <v>4320</v>
      </c>
      <c r="Q175" s="18">
        <f t="shared" si="21"/>
        <v>9565.3776383999993</v>
      </c>
      <c r="R175" s="45">
        <v>13718</v>
      </c>
      <c r="S175" s="50">
        <f>(Table1[[#This Row],[Device MSRP]]-Table1[[#This Row],[New Device NC Discounted Purchase Price]])/Table1[[#This Row],[Device MSRP]]</f>
        <v>0.65648636827525886</v>
      </c>
      <c r="T175" s="56">
        <v>4712.32</v>
      </c>
      <c r="U175" s="50">
        <v>0.63</v>
      </c>
      <c r="V175" s="210" t="s">
        <v>766</v>
      </c>
      <c r="W175" s="57" t="s">
        <v>73</v>
      </c>
      <c r="X175" s="44" t="s">
        <v>774</v>
      </c>
      <c r="Y175" s="45">
        <v>1320</v>
      </c>
      <c r="Z175" s="50">
        <v>0</v>
      </c>
      <c r="AA175" s="56">
        <v>1320</v>
      </c>
      <c r="AB175" s="153">
        <v>3.092E-2</v>
      </c>
      <c r="AC175" s="56">
        <f>Table1[[#This Row],[New Device NC Discounted Purchase Price2]]*Table1[[#This Row],[36-Month Lease Rate Factor (excluding Software)]]*36</f>
        <v>5245.3776383999993</v>
      </c>
      <c r="AD175" s="47">
        <v>2.4549999999999999E-2</v>
      </c>
      <c r="AE175" s="56">
        <f>Table1[[#This Row],[New Device NC Discounted Purchase Price]]*Table1[[#This Row],[48-Month Lease Rate Factor (excluding Software)]]*48</f>
        <v>5552.997887999999</v>
      </c>
      <c r="AF175" s="47">
        <v>2.0760000000000001E-2</v>
      </c>
      <c r="AG175" s="56">
        <f>Table1[[#This Row],[New Device NC Discounted Purchase Price2]]*Table1[[#This Row],[60-Month Lease Rate Factor (excluding Software)]]*60</f>
        <v>5869.6657919999998</v>
      </c>
      <c r="AH175" s="47">
        <v>3.092E-2</v>
      </c>
      <c r="AI175" s="47">
        <v>2.4549999999999999E-2</v>
      </c>
      <c r="AJ175" s="211">
        <v>2.0760000000000001E-2</v>
      </c>
      <c r="AK175" s="37" t="s">
        <v>774</v>
      </c>
      <c r="AL175" s="45">
        <v>0</v>
      </c>
      <c r="AM175" s="50">
        <v>0</v>
      </c>
      <c r="AN175" s="56">
        <v>0</v>
      </c>
      <c r="AO175" s="35">
        <v>0</v>
      </c>
      <c r="AP175" s="52">
        <v>0.01</v>
      </c>
      <c r="AQ175" s="154"/>
      <c r="AR175" s="130">
        <f t="shared" si="22"/>
        <v>4320</v>
      </c>
      <c r="AS175" s="45">
        <v>350</v>
      </c>
      <c r="AT175" s="36" t="s">
        <v>68</v>
      </c>
      <c r="AU175" s="36" t="s">
        <v>104</v>
      </c>
      <c r="AV175" s="36">
        <v>12000</v>
      </c>
      <c r="AW175" s="36">
        <v>31</v>
      </c>
      <c r="AX175" s="36">
        <v>5</v>
      </c>
      <c r="AY175" s="54" t="s">
        <v>75</v>
      </c>
      <c r="AZ175" s="36">
        <v>650</v>
      </c>
      <c r="BA175" s="36">
        <v>250</v>
      </c>
      <c r="BB175" s="36" t="s">
        <v>211</v>
      </c>
      <c r="BC175" s="26" t="s">
        <v>772</v>
      </c>
      <c r="BD175" s="59" t="str">
        <f t="shared" si="20"/>
        <v>Digital MFD - 31 to 40 CPM (Mono)(Ledger)BP-51M31</v>
      </c>
      <c r="BE175" s="36"/>
      <c r="BF175" s="36"/>
    </row>
    <row r="176" spans="1:58" s="7" customFormat="1" ht="12.75" customHeight="1">
      <c r="A176" s="51" t="s">
        <v>116</v>
      </c>
      <c r="B176" s="35">
        <v>18</v>
      </c>
      <c r="C176" s="42" t="s">
        <v>140</v>
      </c>
      <c r="D176" s="35" t="s">
        <v>118</v>
      </c>
      <c r="E176" s="151">
        <v>12000</v>
      </c>
      <c r="F176" s="36" t="s">
        <v>79</v>
      </c>
      <c r="G176" s="36" t="s">
        <v>104</v>
      </c>
      <c r="H176" s="37" t="s">
        <v>764</v>
      </c>
      <c r="I176" s="37" t="s">
        <v>775</v>
      </c>
      <c r="J176" s="37" t="s">
        <v>775</v>
      </c>
      <c r="K176" s="291">
        <v>5412.36</v>
      </c>
      <c r="L176" s="131">
        <v>1320</v>
      </c>
      <c r="M176" s="56"/>
      <c r="N176" s="18">
        <f>SUM(Table1[[#This Row],[New Device NC Discounted Purchase Price]:[Estimated Consumables Purchases During 3 Year Lifecycle]])</f>
        <v>6732.36</v>
      </c>
      <c r="O176" s="152">
        <f>Table1[[#This Row],[36-Month Total Lease Payments4]]</f>
        <v>6024.6061631999992</v>
      </c>
      <c r="P176" s="152">
        <f>Table1[[#This Row],[Estimated 3 Year Maintenance Agreement Price5]]</f>
        <v>12661.92</v>
      </c>
      <c r="Q176" s="18">
        <f t="shared" si="21"/>
        <v>18686.5261632</v>
      </c>
      <c r="R176" s="45">
        <v>15780</v>
      </c>
      <c r="S176" s="50">
        <v>0.63</v>
      </c>
      <c r="T176" s="56">
        <v>5412.36</v>
      </c>
      <c r="U176" s="50">
        <v>0.63</v>
      </c>
      <c r="V176" s="210" t="s">
        <v>766</v>
      </c>
      <c r="W176" s="57" t="s">
        <v>73</v>
      </c>
      <c r="X176" s="44" t="s">
        <v>776</v>
      </c>
      <c r="Y176" s="45">
        <v>1320</v>
      </c>
      <c r="Z176" s="50">
        <v>0</v>
      </c>
      <c r="AA176" s="56">
        <v>1320</v>
      </c>
      <c r="AB176" s="153">
        <v>3.092E-2</v>
      </c>
      <c r="AC176" s="56">
        <f>Table1[[#This Row],[New Device NC Discounted Purchase Price2]]*Table1[[#This Row],[36-Month Lease Rate Factor (excluding Software)]]*36</f>
        <v>6024.6061631999992</v>
      </c>
      <c r="AD176" s="47">
        <v>2.4549999999999999E-2</v>
      </c>
      <c r="AE176" s="56">
        <f>Table1[[#This Row],[New Device NC Discounted Purchase Price]]*Table1[[#This Row],[48-Month Lease Rate Factor (excluding Software)]]*48</f>
        <v>6377.9250240000001</v>
      </c>
      <c r="AF176" s="47">
        <v>2.0760000000000001E-2</v>
      </c>
      <c r="AG176" s="56">
        <f>Table1[[#This Row],[New Device NC Discounted Purchase Price2]]*Table1[[#This Row],[60-Month Lease Rate Factor (excluding Software)]]*60</f>
        <v>6741.6356160000005</v>
      </c>
      <c r="AH176" s="47">
        <v>3.092E-2</v>
      </c>
      <c r="AI176" s="47">
        <v>2.4549999999999999E-2</v>
      </c>
      <c r="AJ176" s="47">
        <v>2.0760000000000001E-2</v>
      </c>
      <c r="AK176" s="53" t="s">
        <v>776</v>
      </c>
      <c r="AL176" s="45">
        <v>0</v>
      </c>
      <c r="AM176" s="50">
        <v>0</v>
      </c>
      <c r="AN176" s="56">
        <v>0</v>
      </c>
      <c r="AO176" s="35">
        <v>0</v>
      </c>
      <c r="AP176" s="52">
        <v>1.0500000000000001E-2</v>
      </c>
      <c r="AQ176" s="52">
        <v>0.06</v>
      </c>
      <c r="AR176" s="130">
        <f t="shared" si="22"/>
        <v>12661.92</v>
      </c>
      <c r="AS176" s="45">
        <v>350</v>
      </c>
      <c r="AT176" s="36" t="s">
        <v>79</v>
      </c>
      <c r="AU176" s="36" t="s">
        <v>104</v>
      </c>
      <c r="AV176" s="36">
        <v>12000</v>
      </c>
      <c r="AW176" s="36">
        <v>31</v>
      </c>
      <c r="AX176" s="36">
        <v>4.7</v>
      </c>
      <c r="AY176" s="54" t="s">
        <v>75</v>
      </c>
      <c r="AZ176" s="36">
        <v>650</v>
      </c>
      <c r="BA176" s="36">
        <v>250</v>
      </c>
      <c r="BB176" s="36" t="s">
        <v>211</v>
      </c>
      <c r="BC176" s="12" t="s">
        <v>768</v>
      </c>
      <c r="BD176" s="59" t="str">
        <f t="shared" si="20"/>
        <v>Digital MFD - 31 to 40 CPM (Color)(Ledger)BP-51C31</v>
      </c>
      <c r="BE176" s="36"/>
      <c r="BF176" s="36"/>
    </row>
    <row r="177" spans="1:58" s="7" customFormat="1" ht="12.75" customHeight="1">
      <c r="A177" s="51" t="s">
        <v>146</v>
      </c>
      <c r="B177" s="35">
        <v>19</v>
      </c>
      <c r="C177" s="42" t="s">
        <v>147</v>
      </c>
      <c r="D177" s="35" t="s">
        <v>118</v>
      </c>
      <c r="E177" s="151">
        <v>16000</v>
      </c>
      <c r="F177" s="36" t="s">
        <v>68</v>
      </c>
      <c r="G177" s="36" t="s">
        <v>69</v>
      </c>
      <c r="H177" s="37" t="s">
        <v>764</v>
      </c>
      <c r="I177" s="37" t="s">
        <v>777</v>
      </c>
      <c r="J177" s="37" t="s">
        <v>777</v>
      </c>
      <c r="K177" s="45">
        <v>5285.1</v>
      </c>
      <c r="L177" s="131">
        <v>1815</v>
      </c>
      <c r="M177" s="56"/>
      <c r="N177" s="18">
        <f>SUM(Table1[[#This Row],[New Device NC Discounted Purchase Price]:[Estimated Consumables Purchases During 3 Year Lifecycle]])</f>
        <v>7100.1</v>
      </c>
      <c r="O177" s="152">
        <f>Table1[[#This Row],[36-Month Total Lease Payments4]]</f>
        <v>6452.5228847999997</v>
      </c>
      <c r="P177" s="152">
        <f>Table1[[#This Row],[Estimated 3 Year Maintenance Agreement Price5]]</f>
        <v>6048</v>
      </c>
      <c r="Q177" s="18">
        <f t="shared" si="21"/>
        <v>12500.522884800001</v>
      </c>
      <c r="R177" s="45">
        <v>16912</v>
      </c>
      <c r="S177" s="50">
        <f>(Table1[[#This Row],[Device MSRP]]-Table1[[#This Row],[New Device NC Discounted Purchase Price]])/Table1[[#This Row],[Device MSRP]]</f>
        <v>0.687494087038789</v>
      </c>
      <c r="T177" s="56">
        <v>5796.79</v>
      </c>
      <c r="U177" s="50">
        <v>0.63</v>
      </c>
      <c r="V177" s="210" t="s">
        <v>766</v>
      </c>
      <c r="W177" s="57" t="s">
        <v>73</v>
      </c>
      <c r="X177" s="44" t="s">
        <v>778</v>
      </c>
      <c r="Y177" s="45">
        <v>1815</v>
      </c>
      <c r="Z177" s="50">
        <v>0</v>
      </c>
      <c r="AA177" s="56">
        <v>1815</v>
      </c>
      <c r="AB177" s="153">
        <v>3.092E-2</v>
      </c>
      <c r="AC177" s="56">
        <f>Table1[[#This Row],[New Device NC Discounted Purchase Price2]]*Table1[[#This Row],[36-Month Lease Rate Factor (excluding Software)]]*36</f>
        <v>6452.5228847999997</v>
      </c>
      <c r="AD177" s="47">
        <v>2.4549999999999999E-2</v>
      </c>
      <c r="AE177" s="56">
        <f>Table1[[#This Row],[New Device NC Discounted Purchase Price]]*Table1[[#This Row],[48-Month Lease Rate Factor (excluding Software)]]*48</f>
        <v>6227.9618399999999</v>
      </c>
      <c r="AF177" s="47">
        <v>2.0760000000000001E-2</v>
      </c>
      <c r="AG177" s="56">
        <f>Table1[[#This Row],[New Device NC Discounted Purchase Price2]]*Table1[[#This Row],[60-Month Lease Rate Factor (excluding Software)]]*60</f>
        <v>7220.481624</v>
      </c>
      <c r="AH177" s="47">
        <v>3.092E-2</v>
      </c>
      <c r="AI177" s="47">
        <v>2.4549999999999999E-2</v>
      </c>
      <c r="AJ177" s="211">
        <v>2.0760000000000001E-2</v>
      </c>
      <c r="AK177" s="37" t="s">
        <v>778</v>
      </c>
      <c r="AL177" s="45">
        <v>0</v>
      </c>
      <c r="AM177" s="50">
        <v>0</v>
      </c>
      <c r="AN177" s="56">
        <v>0</v>
      </c>
      <c r="AO177" s="35">
        <v>0</v>
      </c>
      <c r="AP177" s="52">
        <v>1.0500000000000001E-2</v>
      </c>
      <c r="AQ177" s="154"/>
      <c r="AR177" s="130">
        <f t="shared" si="22"/>
        <v>6048</v>
      </c>
      <c r="AS177" s="45">
        <v>350</v>
      </c>
      <c r="AT177" s="36" t="s">
        <v>68</v>
      </c>
      <c r="AU177" s="36" t="s">
        <v>104</v>
      </c>
      <c r="AV177" s="36">
        <v>16000</v>
      </c>
      <c r="AW177" s="36">
        <v>45</v>
      </c>
      <c r="AX177" s="36">
        <v>5</v>
      </c>
      <c r="AY177" s="54" t="s">
        <v>75</v>
      </c>
      <c r="AZ177" s="36">
        <v>650</v>
      </c>
      <c r="BA177" s="36">
        <v>250</v>
      </c>
      <c r="BB177" s="36" t="s">
        <v>211</v>
      </c>
      <c r="BC177" s="26" t="s">
        <v>779</v>
      </c>
      <c r="BD177" s="59"/>
      <c r="BE177" s="36"/>
      <c r="BF177" s="36"/>
    </row>
    <row r="178" spans="1:58" s="7" customFormat="1" ht="12.75" customHeight="1">
      <c r="A178" s="51" t="s">
        <v>146</v>
      </c>
      <c r="B178" s="171">
        <v>20</v>
      </c>
      <c r="C178" s="172" t="s">
        <v>150</v>
      </c>
      <c r="D178" s="35" t="s">
        <v>118</v>
      </c>
      <c r="E178" s="212">
        <v>16000</v>
      </c>
      <c r="F178" s="190" t="s">
        <v>79</v>
      </c>
      <c r="G178" s="190" t="s">
        <v>69</v>
      </c>
      <c r="H178" s="179" t="s">
        <v>764</v>
      </c>
      <c r="I178" s="179" t="s">
        <v>780</v>
      </c>
      <c r="J178" s="179" t="s">
        <v>780</v>
      </c>
      <c r="K178" s="291">
        <v>7886.92</v>
      </c>
      <c r="L178" s="213">
        <v>1815</v>
      </c>
      <c r="M178" s="214"/>
      <c r="N178" s="18">
        <f>SUM(Table1[[#This Row],[New Device NC Discounted Purchase Price]:[Estimated Consumables Purchases During 3 Year Lifecycle]])</f>
        <v>9701.92</v>
      </c>
      <c r="O178" s="152">
        <f>Table1[[#This Row],[36-Month Total Lease Payments4]]</f>
        <v>8779.0883904000002</v>
      </c>
      <c r="P178" s="152">
        <f>Table1[[#This Row],[Estimated 3 Year Maintenance Agreement Price5]]</f>
        <v>16882.559999999998</v>
      </c>
      <c r="Q178" s="18">
        <f t="shared" si="21"/>
        <v>25661.648390399998</v>
      </c>
      <c r="R178" s="181">
        <v>23070</v>
      </c>
      <c r="S178" s="180">
        <v>0.63</v>
      </c>
      <c r="T178" s="214">
        <v>7886.92</v>
      </c>
      <c r="U178" s="180">
        <v>0.63</v>
      </c>
      <c r="V178" s="210" t="s">
        <v>766</v>
      </c>
      <c r="W178" s="215" t="s">
        <v>73</v>
      </c>
      <c r="X178" s="216" t="s">
        <v>781</v>
      </c>
      <c r="Y178" s="181">
        <v>1815</v>
      </c>
      <c r="Z178" s="180">
        <v>0</v>
      </c>
      <c r="AA178" s="214">
        <v>1815</v>
      </c>
      <c r="AB178" s="153">
        <v>3.092E-2</v>
      </c>
      <c r="AC178" s="56">
        <f>Table1[[#This Row],[New Device NC Discounted Purchase Price2]]*Table1[[#This Row],[36-Month Lease Rate Factor (excluding Software)]]*36</f>
        <v>8779.0883904000002</v>
      </c>
      <c r="AD178" s="47">
        <v>2.4549999999999999E-2</v>
      </c>
      <c r="AE178" s="56">
        <f>Table1[[#This Row],[New Device NC Discounted Purchase Price]]*Table1[[#This Row],[48-Month Lease Rate Factor (excluding Software)]]*48</f>
        <v>9293.9465280000004</v>
      </c>
      <c r="AF178" s="47">
        <v>2.0760000000000001E-2</v>
      </c>
      <c r="AG178" s="56">
        <f>Table1[[#This Row],[New Device NC Discounted Purchase Price2]]*Table1[[#This Row],[60-Month Lease Rate Factor (excluding Software)]]*60</f>
        <v>9823.9475519999996</v>
      </c>
      <c r="AH178" s="47">
        <v>3.092E-2</v>
      </c>
      <c r="AI178" s="47">
        <v>2.4549999999999999E-2</v>
      </c>
      <c r="AJ178" s="47">
        <v>2.0760000000000001E-2</v>
      </c>
      <c r="AK178" s="217" t="s">
        <v>781</v>
      </c>
      <c r="AL178" s="181">
        <v>0</v>
      </c>
      <c r="AM178" s="180">
        <v>0</v>
      </c>
      <c r="AN178" s="214">
        <v>0</v>
      </c>
      <c r="AO178" s="171">
        <v>0</v>
      </c>
      <c r="AP178" s="183">
        <v>1.0500000000000001E-2</v>
      </c>
      <c r="AQ178" s="183">
        <v>0.06</v>
      </c>
      <c r="AR178" s="130">
        <f t="shared" si="22"/>
        <v>16882.559999999998</v>
      </c>
      <c r="AS178" s="181">
        <v>350</v>
      </c>
      <c r="AT178" s="190" t="s">
        <v>79</v>
      </c>
      <c r="AU178" s="190" t="s">
        <v>104</v>
      </c>
      <c r="AV178" s="190">
        <v>16000</v>
      </c>
      <c r="AW178" s="190">
        <v>45</v>
      </c>
      <c r="AX178" s="190">
        <v>5</v>
      </c>
      <c r="AY178" s="218" t="s">
        <v>75</v>
      </c>
      <c r="AZ178" s="190">
        <v>650</v>
      </c>
      <c r="BA178" s="190">
        <v>250</v>
      </c>
      <c r="BB178" s="190" t="s">
        <v>211</v>
      </c>
      <c r="BC178" s="219" t="s">
        <v>779</v>
      </c>
      <c r="BD178" s="59" t="str">
        <f>CONCATENATE(C178,I178)</f>
        <v>Digital MFD - 41 to 54 CPM (Color)BP-51C45</v>
      </c>
      <c r="BE178" s="36"/>
      <c r="BF178" s="36"/>
    </row>
    <row r="179" spans="1:58" s="7" customFormat="1" ht="12.75" customHeight="1">
      <c r="A179" s="51" t="s">
        <v>146</v>
      </c>
      <c r="B179" s="35">
        <v>21</v>
      </c>
      <c r="C179" s="42" t="s">
        <v>155</v>
      </c>
      <c r="D179" s="35" t="s">
        <v>118</v>
      </c>
      <c r="E179" s="151">
        <v>16000</v>
      </c>
      <c r="F179" s="36" t="s">
        <v>68</v>
      </c>
      <c r="G179" s="36" t="s">
        <v>104</v>
      </c>
      <c r="H179" s="37" t="s">
        <v>764</v>
      </c>
      <c r="I179" s="37" t="s">
        <v>777</v>
      </c>
      <c r="J179" s="37" t="s">
        <v>777</v>
      </c>
      <c r="K179" s="45">
        <v>5285.1</v>
      </c>
      <c r="L179" s="131">
        <v>1815</v>
      </c>
      <c r="M179" s="56"/>
      <c r="N179" s="18">
        <f>SUM(Table1[[#This Row],[New Device NC Discounted Purchase Price]:[Estimated Consumables Purchases During 3 Year Lifecycle]])</f>
        <v>7100.1</v>
      </c>
      <c r="O179" s="152">
        <f>Table1[[#This Row],[36-Month Total Lease Payments4]]</f>
        <v>6659.6856480000006</v>
      </c>
      <c r="P179" s="152">
        <f>Table1[[#This Row],[Estimated 3 Year Maintenance Agreement Price5]]</f>
        <v>5760</v>
      </c>
      <c r="Q179" s="18">
        <f t="shared" si="21"/>
        <v>12419.685648000001</v>
      </c>
      <c r="R179" s="297">
        <v>16912</v>
      </c>
      <c r="S179" s="50">
        <f>(Table1[[#This Row],[Device MSRP]]-Table1[[#This Row],[New Device NC Discounted Purchase Price]])/Table1[[#This Row],[Device MSRP]]</f>
        <v>0.687494087038789</v>
      </c>
      <c r="T179" s="56">
        <v>5982.9000000000005</v>
      </c>
      <c r="U179" s="50">
        <v>0.63</v>
      </c>
      <c r="V179" s="210" t="s">
        <v>766</v>
      </c>
      <c r="W179" s="57" t="s">
        <v>73</v>
      </c>
      <c r="X179" s="44" t="s">
        <v>778</v>
      </c>
      <c r="Y179" s="45">
        <v>1815</v>
      </c>
      <c r="Z179" s="50">
        <v>0</v>
      </c>
      <c r="AA179" s="56">
        <v>1815</v>
      </c>
      <c r="AB179" s="153">
        <v>3.092E-2</v>
      </c>
      <c r="AC179" s="56">
        <f>Table1[[#This Row],[New Device NC Discounted Purchase Price2]]*Table1[[#This Row],[36-Month Lease Rate Factor (excluding Software)]]*36</f>
        <v>6659.6856480000006</v>
      </c>
      <c r="AD179" s="47">
        <v>2.4549999999999999E-2</v>
      </c>
      <c r="AE179" s="56">
        <f>Table1[[#This Row],[New Device NC Discounted Purchase Price]]*Table1[[#This Row],[48-Month Lease Rate Factor (excluding Software)]]*48</f>
        <v>6227.9618399999999</v>
      </c>
      <c r="AF179" s="47">
        <v>2.0760000000000001E-2</v>
      </c>
      <c r="AG179" s="56">
        <f>Table1[[#This Row],[New Device NC Discounted Purchase Price2]]*Table1[[#This Row],[60-Month Lease Rate Factor (excluding Software)]]*60</f>
        <v>7452.3002400000014</v>
      </c>
      <c r="AH179" s="47">
        <v>3.092E-2</v>
      </c>
      <c r="AI179" s="47">
        <v>2.4549999999999999E-2</v>
      </c>
      <c r="AJ179" s="211">
        <v>2.0760000000000001E-2</v>
      </c>
      <c r="AK179" s="37" t="s">
        <v>778</v>
      </c>
      <c r="AL179" s="45">
        <v>0</v>
      </c>
      <c r="AM179" s="50">
        <v>0</v>
      </c>
      <c r="AN179" s="56">
        <v>0</v>
      </c>
      <c r="AO179" s="35">
        <v>0</v>
      </c>
      <c r="AP179" s="52">
        <v>0.01</v>
      </c>
      <c r="AQ179" s="154"/>
      <c r="AR179" s="130">
        <f t="shared" si="22"/>
        <v>5760</v>
      </c>
      <c r="AS179" s="45">
        <v>350</v>
      </c>
      <c r="AT179" s="36" t="s">
        <v>68</v>
      </c>
      <c r="AU179" s="36" t="s">
        <v>104</v>
      </c>
      <c r="AV179" s="36">
        <v>16000</v>
      </c>
      <c r="AW179" s="36">
        <v>45</v>
      </c>
      <c r="AX179" s="36">
        <v>5</v>
      </c>
      <c r="AY179" s="54" t="s">
        <v>75</v>
      </c>
      <c r="AZ179" s="36">
        <v>650</v>
      </c>
      <c r="BA179" s="36">
        <v>250</v>
      </c>
      <c r="BB179" s="36" t="s">
        <v>211</v>
      </c>
      <c r="BC179" s="26" t="s">
        <v>772</v>
      </c>
      <c r="BD179" s="59"/>
      <c r="BE179" s="36"/>
      <c r="BF179" s="36"/>
    </row>
    <row r="180" spans="1:58" s="7" customFormat="1" ht="12.75" customHeight="1">
      <c r="A180" s="51" t="s">
        <v>146</v>
      </c>
      <c r="B180" s="35">
        <v>22</v>
      </c>
      <c r="C180" s="42" t="s">
        <v>159</v>
      </c>
      <c r="D180" s="35" t="s">
        <v>118</v>
      </c>
      <c r="E180" s="151">
        <v>16000</v>
      </c>
      <c r="F180" s="36" t="s">
        <v>79</v>
      </c>
      <c r="G180" s="36" t="s">
        <v>104</v>
      </c>
      <c r="H180" s="37" t="s">
        <v>764</v>
      </c>
      <c r="I180" s="37" t="s">
        <v>780</v>
      </c>
      <c r="J180" s="37" t="s">
        <v>780</v>
      </c>
      <c r="K180" s="45">
        <v>7886.92</v>
      </c>
      <c r="L180" s="131">
        <v>1815</v>
      </c>
      <c r="M180" s="56"/>
      <c r="N180" s="18">
        <f>SUM(Table1[[#This Row],[New Device NC Discounted Purchase Price]:[Estimated Consumables Purchases During 3 Year Lifecycle]])</f>
        <v>9701.92</v>
      </c>
      <c r="O180" s="152">
        <f>Table1[[#This Row],[36-Month Total Lease Payments4]]</f>
        <v>8779.0883904000002</v>
      </c>
      <c r="P180" s="152">
        <f>Table1[[#This Row],[Estimated 3 Year Maintenance Agreement Price5]]</f>
        <v>16444.8</v>
      </c>
      <c r="Q180" s="18">
        <f t="shared" si="21"/>
        <v>25223.888390399999</v>
      </c>
      <c r="R180" s="45">
        <v>23070</v>
      </c>
      <c r="S180" s="50">
        <v>0.63</v>
      </c>
      <c r="T180" s="56">
        <v>7886.92</v>
      </c>
      <c r="U180" s="50">
        <v>0.63</v>
      </c>
      <c r="V180" s="210" t="s">
        <v>766</v>
      </c>
      <c r="W180" s="57" t="s">
        <v>73</v>
      </c>
      <c r="X180" s="44" t="s">
        <v>781</v>
      </c>
      <c r="Y180" s="45">
        <v>1815</v>
      </c>
      <c r="Z180" s="50">
        <v>0</v>
      </c>
      <c r="AA180" s="56">
        <v>1980</v>
      </c>
      <c r="AB180" s="153">
        <v>3.092E-2</v>
      </c>
      <c r="AC180" s="56">
        <f>Table1[[#This Row],[New Device NC Discounted Purchase Price2]]*Table1[[#This Row],[36-Month Lease Rate Factor (excluding Software)]]*36</f>
        <v>8779.0883904000002</v>
      </c>
      <c r="AD180" s="47">
        <v>2.4549999999999999E-2</v>
      </c>
      <c r="AE180" s="56">
        <f>Table1[[#This Row],[New Device NC Discounted Purchase Price]]*Table1[[#This Row],[48-Month Lease Rate Factor (excluding Software)]]*48</f>
        <v>9293.9465280000004</v>
      </c>
      <c r="AF180" s="47">
        <v>2.0760000000000001E-2</v>
      </c>
      <c r="AG180" s="56">
        <f>Table1[[#This Row],[New Device NC Discounted Purchase Price2]]*Table1[[#This Row],[60-Month Lease Rate Factor (excluding Software)]]*60</f>
        <v>9823.9475519999996</v>
      </c>
      <c r="AH180" s="47">
        <v>3.092E-2</v>
      </c>
      <c r="AI180" s="47">
        <v>2.4549999999999999E-2</v>
      </c>
      <c r="AJ180" s="47">
        <v>2.0760000000000001E-2</v>
      </c>
      <c r="AK180" s="53" t="s">
        <v>781</v>
      </c>
      <c r="AL180" s="45">
        <v>0</v>
      </c>
      <c r="AM180" s="50">
        <v>0</v>
      </c>
      <c r="AN180" s="56">
        <v>0</v>
      </c>
      <c r="AO180" s="35">
        <v>0</v>
      </c>
      <c r="AP180" s="52">
        <v>1.0500000000000001E-2</v>
      </c>
      <c r="AQ180" s="52">
        <v>5.8000000000000003E-2</v>
      </c>
      <c r="AR180" s="130">
        <f t="shared" si="22"/>
        <v>16444.8</v>
      </c>
      <c r="AS180" s="45">
        <v>350</v>
      </c>
      <c r="AT180" s="36" t="s">
        <v>79</v>
      </c>
      <c r="AU180" s="36" t="s">
        <v>104</v>
      </c>
      <c r="AV180" s="36">
        <v>16000</v>
      </c>
      <c r="AW180" s="36">
        <v>45</v>
      </c>
      <c r="AX180" s="36">
        <v>5</v>
      </c>
      <c r="AY180" s="54" t="s">
        <v>75</v>
      </c>
      <c r="AZ180" s="36">
        <v>650</v>
      </c>
      <c r="BA180" s="36">
        <v>250</v>
      </c>
      <c r="BB180" s="36" t="s">
        <v>211</v>
      </c>
      <c r="BC180" s="140" t="s">
        <v>782</v>
      </c>
      <c r="BD180" s="59" t="str">
        <f t="shared" ref="BD180:BD211" si="23">CONCATENATE(C180,I180)</f>
        <v>Digital MFD - 41 to 54 CPM (Color)(Ledger)BP-51C45</v>
      </c>
      <c r="BE180" s="36"/>
      <c r="BF180" s="36"/>
    </row>
    <row r="181" spans="1:58" s="7" customFormat="1" ht="12.75" customHeight="1">
      <c r="A181" s="51" t="s">
        <v>146</v>
      </c>
      <c r="B181" s="35">
        <v>23</v>
      </c>
      <c r="C181" s="42" t="s">
        <v>162</v>
      </c>
      <c r="D181" s="35" t="s">
        <v>118</v>
      </c>
      <c r="E181" s="174">
        <v>25000</v>
      </c>
      <c r="F181" s="36" t="s">
        <v>68</v>
      </c>
      <c r="G181" s="36" t="s">
        <v>69</v>
      </c>
      <c r="H181" s="37" t="s">
        <v>764</v>
      </c>
      <c r="I181" s="75" t="s">
        <v>783</v>
      </c>
      <c r="J181" s="75" t="s">
        <v>783</v>
      </c>
      <c r="K181" s="161">
        <v>5585.1500000000005</v>
      </c>
      <c r="L181" s="114">
        <v>2640</v>
      </c>
      <c r="M181" s="159"/>
      <c r="N181" s="41">
        <f>SUM(Table1[[#This Row],[New Device NC Discounted Purchase Price]:[Estimated Consumables Purchases During 3 Year Lifecycle]])</f>
        <v>8225.1500000000015</v>
      </c>
      <c r="O181" s="160">
        <f>Table1[[#This Row],[36-Month Total Lease Payments4]]</f>
        <v>6216.9421680000005</v>
      </c>
      <c r="P181" s="160">
        <f>Table1[[#This Row],[Estimated 3 Year Maintenance Agreement Price5]]</f>
        <v>9450</v>
      </c>
      <c r="Q181" s="41">
        <f t="shared" si="21"/>
        <v>15666.942168000001</v>
      </c>
      <c r="R181" s="161">
        <v>15095</v>
      </c>
      <c r="S181" s="162">
        <f>(Table1[[#This Row],[Device MSRP]]-Table1[[#This Row],[New Device NC Discounted Purchase Price]])/Table1[[#This Row],[Device MSRP]]</f>
        <v>0.62999999999999989</v>
      </c>
      <c r="T181" s="159">
        <v>5585.1500000000005</v>
      </c>
      <c r="U181" s="162">
        <v>0.63</v>
      </c>
      <c r="V181" s="304" t="s">
        <v>766</v>
      </c>
      <c r="W181" s="163" t="s">
        <v>73</v>
      </c>
      <c r="X181" s="199" t="s">
        <v>784</v>
      </c>
      <c r="Y181" s="161">
        <v>2640</v>
      </c>
      <c r="Z181" s="162">
        <v>0</v>
      </c>
      <c r="AA181" s="159">
        <v>2640</v>
      </c>
      <c r="AB181" s="164">
        <v>3.092E-2</v>
      </c>
      <c r="AC181" s="159">
        <f>Table1[[#This Row],[New Device NC Discounted Purchase Price2]]*Table1[[#This Row],[36-Month Lease Rate Factor (excluding Software)]]*36</f>
        <v>6216.9421680000005</v>
      </c>
      <c r="AD181" s="165">
        <v>2.4549999999999999E-2</v>
      </c>
      <c r="AE181" s="159">
        <f>Table1[[#This Row],[New Device NC Discounted Purchase Price]]*Table1[[#This Row],[48-Month Lease Rate Factor (excluding Software)]]*48</f>
        <v>6581.5407599999999</v>
      </c>
      <c r="AF181" s="165">
        <v>2.0760000000000001E-2</v>
      </c>
      <c r="AG181" s="159">
        <f>Table1[[#This Row],[New Device NC Discounted Purchase Price2]]*Table1[[#This Row],[60-Month Lease Rate Factor (excluding Software)]]*60</f>
        <v>6956.8628400000016</v>
      </c>
      <c r="AH181" s="165">
        <v>3.092E-2</v>
      </c>
      <c r="AI181" s="165">
        <v>2.4549999999999999E-2</v>
      </c>
      <c r="AJ181" s="305">
        <v>2.0760000000000001E-2</v>
      </c>
      <c r="AK181" s="75" t="s">
        <v>784</v>
      </c>
      <c r="AL181" s="161">
        <v>0</v>
      </c>
      <c r="AM181" s="162">
        <v>0</v>
      </c>
      <c r="AN181" s="159">
        <v>0</v>
      </c>
      <c r="AO181" s="166">
        <v>0</v>
      </c>
      <c r="AP181" s="178">
        <v>1.0500000000000001E-2</v>
      </c>
      <c r="AQ181" s="167"/>
      <c r="AR181" s="168">
        <f t="shared" si="22"/>
        <v>9450</v>
      </c>
      <c r="AS181" s="161">
        <v>350</v>
      </c>
      <c r="AT181" s="169" t="s">
        <v>68</v>
      </c>
      <c r="AU181" s="169" t="s">
        <v>104</v>
      </c>
      <c r="AV181" s="169">
        <v>25000</v>
      </c>
      <c r="AW181" s="169">
        <v>55</v>
      </c>
      <c r="AX181" s="169">
        <v>5</v>
      </c>
      <c r="AY181" s="170" t="s">
        <v>75</v>
      </c>
      <c r="AZ181" s="169">
        <v>650</v>
      </c>
      <c r="BA181" s="169">
        <v>250</v>
      </c>
      <c r="BB181" s="169" t="s">
        <v>211</v>
      </c>
      <c r="BC181" s="306" t="s">
        <v>785</v>
      </c>
      <c r="BD181" s="59" t="str">
        <f t="shared" si="23"/>
        <v>Digital MFD - 55 to 69 CPM (Mono)BP-71M55</v>
      </c>
      <c r="BE181" s="36"/>
      <c r="BF181" s="36"/>
    </row>
    <row r="182" spans="1:58" s="7" customFormat="1" ht="12.75" customHeight="1">
      <c r="A182" s="51" t="s">
        <v>168</v>
      </c>
      <c r="B182" s="35">
        <v>24</v>
      </c>
      <c r="C182" s="42" t="s">
        <v>169</v>
      </c>
      <c r="D182" s="35" t="s">
        <v>118</v>
      </c>
      <c r="E182" s="174">
        <v>25000</v>
      </c>
      <c r="F182" s="36" t="s">
        <v>68</v>
      </c>
      <c r="G182" s="36" t="s">
        <v>104</v>
      </c>
      <c r="H182" s="37" t="s">
        <v>764</v>
      </c>
      <c r="I182" s="75" t="s">
        <v>783</v>
      </c>
      <c r="J182" s="75" t="s">
        <v>783</v>
      </c>
      <c r="K182" s="161">
        <v>5585.1500000000005</v>
      </c>
      <c r="L182" s="114">
        <v>2640</v>
      </c>
      <c r="M182" s="159"/>
      <c r="N182" s="41">
        <f>SUM(Table1[[#This Row],[New Device NC Discounted Purchase Price]:[Estimated Consumables Purchases During 3 Year Lifecycle]])</f>
        <v>8225.1500000000015</v>
      </c>
      <c r="O182" s="160">
        <f>Table1[[#This Row],[36-Month Total Lease Payments4]]</f>
        <v>6216.9421680000005</v>
      </c>
      <c r="P182" s="160">
        <f>Table1[[#This Row],[Estimated 3 Year Maintenance Agreement Price5]]</f>
        <v>9000</v>
      </c>
      <c r="Q182" s="41">
        <f t="shared" si="21"/>
        <v>15216.942168000001</v>
      </c>
      <c r="R182" s="161">
        <v>15095</v>
      </c>
      <c r="S182" s="162">
        <f>(Table1[[#This Row],[Device MSRP]]-Table1[[#This Row],[New Device NC Discounted Purchase Price]])/Table1[[#This Row],[Device MSRP]]</f>
        <v>0.62999999999999989</v>
      </c>
      <c r="T182" s="159">
        <v>5585.1500000000005</v>
      </c>
      <c r="U182" s="162">
        <v>0.63</v>
      </c>
      <c r="V182" s="304" t="s">
        <v>766</v>
      </c>
      <c r="W182" s="163" t="s">
        <v>73</v>
      </c>
      <c r="X182" s="199" t="s">
        <v>784</v>
      </c>
      <c r="Y182" s="161">
        <v>2640</v>
      </c>
      <c r="Z182" s="162">
        <v>0</v>
      </c>
      <c r="AA182" s="159">
        <v>2640</v>
      </c>
      <c r="AB182" s="164">
        <v>3.092E-2</v>
      </c>
      <c r="AC182" s="159">
        <f>Table1[[#This Row],[New Device NC Discounted Purchase Price2]]*Table1[[#This Row],[36-Month Lease Rate Factor (excluding Software)]]*36</f>
        <v>6216.9421680000005</v>
      </c>
      <c r="AD182" s="165">
        <v>2.4549999999999999E-2</v>
      </c>
      <c r="AE182" s="159">
        <f>Table1[[#This Row],[New Device NC Discounted Purchase Price]]*Table1[[#This Row],[48-Month Lease Rate Factor (excluding Software)]]*48</f>
        <v>6581.5407599999999</v>
      </c>
      <c r="AF182" s="165">
        <v>2.0760000000000001E-2</v>
      </c>
      <c r="AG182" s="159">
        <f>Table1[[#This Row],[New Device NC Discounted Purchase Price2]]*Table1[[#This Row],[60-Month Lease Rate Factor (excluding Software)]]*60</f>
        <v>6956.8628400000016</v>
      </c>
      <c r="AH182" s="165">
        <v>3.092E-2</v>
      </c>
      <c r="AI182" s="165">
        <v>2.4549999999999999E-2</v>
      </c>
      <c r="AJ182" s="305">
        <v>2.0760000000000001E-2</v>
      </c>
      <c r="AK182" s="75" t="s">
        <v>784</v>
      </c>
      <c r="AL182" s="161">
        <v>0</v>
      </c>
      <c r="AM182" s="162">
        <v>0</v>
      </c>
      <c r="AN182" s="159">
        <v>0</v>
      </c>
      <c r="AO182" s="166">
        <v>0</v>
      </c>
      <c r="AP182" s="178">
        <v>0.01</v>
      </c>
      <c r="AQ182" s="167"/>
      <c r="AR182" s="168">
        <f t="shared" si="22"/>
        <v>9000</v>
      </c>
      <c r="AS182" s="161">
        <v>350</v>
      </c>
      <c r="AT182" s="169" t="s">
        <v>68</v>
      </c>
      <c r="AU182" s="169" t="s">
        <v>104</v>
      </c>
      <c r="AV182" s="169">
        <v>25000</v>
      </c>
      <c r="AW182" s="169">
        <v>55</v>
      </c>
      <c r="AX182" s="169">
        <v>5</v>
      </c>
      <c r="AY182" s="170" t="s">
        <v>75</v>
      </c>
      <c r="AZ182" s="169">
        <v>550</v>
      </c>
      <c r="BA182" s="169">
        <v>250</v>
      </c>
      <c r="BB182" s="169" t="s">
        <v>211</v>
      </c>
      <c r="BC182" s="306" t="s">
        <v>785</v>
      </c>
      <c r="BD182" s="59" t="str">
        <f t="shared" si="23"/>
        <v>Digital MFD - 55 to 69 CPM (Mono)(Ledger)BP-71M55</v>
      </c>
      <c r="BE182" s="36"/>
      <c r="BF182" s="36"/>
    </row>
    <row r="183" spans="1:58" s="7" customFormat="1" ht="12.75" customHeight="1">
      <c r="A183" s="51" t="s">
        <v>168</v>
      </c>
      <c r="B183" s="35">
        <v>25</v>
      </c>
      <c r="C183" s="42" t="s">
        <v>170</v>
      </c>
      <c r="D183" s="35" t="s">
        <v>118</v>
      </c>
      <c r="E183" s="174">
        <v>25000</v>
      </c>
      <c r="F183" s="36" t="s">
        <v>79</v>
      </c>
      <c r="G183" s="36" t="s">
        <v>104</v>
      </c>
      <c r="H183" s="37" t="s">
        <v>764</v>
      </c>
      <c r="I183" s="307" t="s">
        <v>786</v>
      </c>
      <c r="J183" s="307" t="s">
        <v>786</v>
      </c>
      <c r="K183" s="161">
        <v>8064.1500000000005</v>
      </c>
      <c r="L183" s="114">
        <v>2640</v>
      </c>
      <c r="M183" s="159"/>
      <c r="N183" s="41">
        <f>SUM(Table1[[#This Row],[New Device NC Discounted Purchase Price]:[Estimated Consumables Purchases During 3 Year Lifecycle]])</f>
        <v>10704.150000000001</v>
      </c>
      <c r="O183" s="160">
        <f>Table1[[#This Row],[36-Month Total Lease Payments4]]</f>
        <v>8976.3666480000011</v>
      </c>
      <c r="P183" s="160">
        <f>Table1[[#This Row],[Estimated 3 Year Maintenance Agreement Price5]]</f>
        <v>25695</v>
      </c>
      <c r="Q183" s="41">
        <f t="shared" si="21"/>
        <v>34671.366648000003</v>
      </c>
      <c r="R183" s="161">
        <v>21795</v>
      </c>
      <c r="S183" s="162">
        <v>0.63</v>
      </c>
      <c r="T183" s="159">
        <v>8064.1500000000005</v>
      </c>
      <c r="U183" s="162">
        <v>0.63</v>
      </c>
      <c r="V183" s="304" t="s">
        <v>766</v>
      </c>
      <c r="W183" s="163" t="s">
        <v>73</v>
      </c>
      <c r="X183" s="199" t="s">
        <v>787</v>
      </c>
      <c r="Y183" s="161">
        <v>2640</v>
      </c>
      <c r="Z183" s="162">
        <v>0</v>
      </c>
      <c r="AA183" s="159">
        <v>2640</v>
      </c>
      <c r="AB183" s="164">
        <v>3.092E-2</v>
      </c>
      <c r="AC183" s="159">
        <f>Table1[[#This Row],[New Device NC Discounted Purchase Price2]]*Table1[[#This Row],[36-Month Lease Rate Factor (excluding Software)]]*36</f>
        <v>8976.3666480000011</v>
      </c>
      <c r="AD183" s="165">
        <v>2.4549999999999999E-2</v>
      </c>
      <c r="AE183" s="159">
        <f>Table1[[#This Row],[New Device NC Discounted Purchase Price]]*Table1[[#This Row],[48-Month Lease Rate Factor (excluding Software)]]*48</f>
        <v>9502.7943599999999</v>
      </c>
      <c r="AF183" s="165">
        <v>2.0760000000000001E-2</v>
      </c>
      <c r="AG183" s="159">
        <f>Table1[[#This Row],[New Device NC Discounted Purchase Price2]]*Table1[[#This Row],[60-Month Lease Rate Factor (excluding Software)]]*60</f>
        <v>10044.705240000001</v>
      </c>
      <c r="AH183" s="165">
        <v>3.092E-2</v>
      </c>
      <c r="AI183" s="165">
        <v>2.4549999999999999E-2</v>
      </c>
      <c r="AJ183" s="165">
        <v>2.0760000000000001E-2</v>
      </c>
      <c r="AK183" s="308" t="s">
        <v>787</v>
      </c>
      <c r="AL183" s="161">
        <v>0</v>
      </c>
      <c r="AM183" s="162">
        <v>0</v>
      </c>
      <c r="AN183" s="159">
        <v>0</v>
      </c>
      <c r="AO183" s="166">
        <v>0</v>
      </c>
      <c r="AP183" s="178">
        <v>1.0500000000000001E-2</v>
      </c>
      <c r="AQ183" s="178">
        <v>5.8000000000000003E-2</v>
      </c>
      <c r="AR183" s="168">
        <f t="shared" si="22"/>
        <v>25695</v>
      </c>
      <c r="AS183" s="161">
        <v>350</v>
      </c>
      <c r="AT183" s="169" t="s">
        <v>79</v>
      </c>
      <c r="AU183" s="169" t="s">
        <v>104</v>
      </c>
      <c r="AV183" s="169">
        <v>25000</v>
      </c>
      <c r="AW183" s="169">
        <v>55</v>
      </c>
      <c r="AX183" s="169">
        <v>5</v>
      </c>
      <c r="AY183" s="170" t="s">
        <v>75</v>
      </c>
      <c r="AZ183" s="169">
        <v>650</v>
      </c>
      <c r="BA183" s="169">
        <v>250</v>
      </c>
      <c r="BB183" s="169" t="s">
        <v>211</v>
      </c>
      <c r="BC183" s="309" t="s">
        <v>788</v>
      </c>
      <c r="BD183" s="59" t="str">
        <f t="shared" si="23"/>
        <v>Digital MFD - 55 to 69 CPM (Color)(Ledger)BP-71C55</v>
      </c>
      <c r="BE183" s="36"/>
      <c r="BF183" s="36"/>
    </row>
    <row r="184" spans="1:58" s="7" customFormat="1" ht="12.75" customHeight="1">
      <c r="A184" s="51" t="s">
        <v>168</v>
      </c>
      <c r="B184" s="35">
        <v>26</v>
      </c>
      <c r="C184" s="42" t="s">
        <v>176</v>
      </c>
      <c r="D184" s="35" t="s">
        <v>118</v>
      </c>
      <c r="E184" s="151">
        <v>50000</v>
      </c>
      <c r="F184" s="36" t="s">
        <v>68</v>
      </c>
      <c r="G184" s="36" t="s">
        <v>69</v>
      </c>
      <c r="H184" s="37" t="s">
        <v>764</v>
      </c>
      <c r="I184" s="37" t="s">
        <v>789</v>
      </c>
      <c r="J184" s="37" t="s">
        <v>789</v>
      </c>
      <c r="K184" s="45">
        <v>13439.51</v>
      </c>
      <c r="L184" s="131">
        <v>3267</v>
      </c>
      <c r="M184" s="56"/>
      <c r="N184" s="18">
        <f>SUM(Table1[[#This Row],[New Device NC Discounted Purchase Price]:[Estimated Consumables Purchases During 3 Year Lifecycle]])</f>
        <v>16706.510000000002</v>
      </c>
      <c r="O184" s="152">
        <f>Table1[[#This Row],[36-Month Total Lease Payments4]]</f>
        <v>14959.7873712</v>
      </c>
      <c r="P184" s="152">
        <f>Table1[[#This Row],[Estimated 3 Year Maintenance Agreement Price5]]</f>
        <v>18000</v>
      </c>
      <c r="Q184" s="18">
        <f t="shared" si="21"/>
        <v>32959.7873712</v>
      </c>
      <c r="R184" s="45">
        <v>36323</v>
      </c>
      <c r="S184" s="50">
        <v>0.62999999999999989</v>
      </c>
      <c r="T184" s="56">
        <v>13439.51</v>
      </c>
      <c r="U184" s="50">
        <v>0.63</v>
      </c>
      <c r="V184" s="210" t="s">
        <v>766</v>
      </c>
      <c r="W184" s="57" t="s">
        <v>73</v>
      </c>
      <c r="X184" s="44" t="s">
        <v>790</v>
      </c>
      <c r="Y184" s="45">
        <v>3267</v>
      </c>
      <c r="Z184" s="50">
        <v>0</v>
      </c>
      <c r="AA184" s="56">
        <v>3267</v>
      </c>
      <c r="AB184" s="153">
        <v>3.092E-2</v>
      </c>
      <c r="AC184" s="56">
        <f>Table1[[#This Row],[New Device NC Discounted Purchase Price2]]*Table1[[#This Row],[36-Month Lease Rate Factor (excluding Software)]]*36</f>
        <v>14959.7873712</v>
      </c>
      <c r="AD184" s="47">
        <v>2.4549999999999999E-2</v>
      </c>
      <c r="AE184" s="56">
        <f>Table1[[#This Row],[New Device NC Discounted Purchase Price]]*Table1[[#This Row],[48-Month Lease Rate Factor (excluding Software)]]*48</f>
        <v>15837.118584</v>
      </c>
      <c r="AF184" s="47">
        <v>2.0760000000000001E-2</v>
      </c>
      <c r="AG184" s="56">
        <f>Table1[[#This Row],[New Device NC Discounted Purchase Price2]]*Table1[[#This Row],[60-Month Lease Rate Factor (excluding Software)]]*60</f>
        <v>16740.253656000001</v>
      </c>
      <c r="AH184" s="47">
        <v>3.092E-2</v>
      </c>
      <c r="AI184" s="47">
        <v>2.4549999999999999E-2</v>
      </c>
      <c r="AJ184" s="47">
        <v>2.0760000000000001E-2</v>
      </c>
      <c r="AK184" s="37" t="s">
        <v>789</v>
      </c>
      <c r="AL184" s="45">
        <v>0</v>
      </c>
      <c r="AM184" s="50">
        <v>0</v>
      </c>
      <c r="AN184" s="56">
        <v>0</v>
      </c>
      <c r="AO184" s="35">
        <v>0</v>
      </c>
      <c r="AP184" s="52">
        <v>0.01</v>
      </c>
      <c r="AQ184" s="154"/>
      <c r="AR184" s="130">
        <f t="shared" si="22"/>
        <v>18000</v>
      </c>
      <c r="AS184" s="45">
        <v>350</v>
      </c>
      <c r="AT184" s="36" t="s">
        <v>68</v>
      </c>
      <c r="AU184" s="36" t="s">
        <v>104</v>
      </c>
      <c r="AV184" s="36">
        <v>50000</v>
      </c>
      <c r="AW184" s="36">
        <v>75</v>
      </c>
      <c r="AX184" s="36">
        <v>5</v>
      </c>
      <c r="AY184" s="54" t="s">
        <v>75</v>
      </c>
      <c r="AZ184" s="36">
        <v>650</v>
      </c>
      <c r="BA184" s="36">
        <v>250</v>
      </c>
      <c r="BB184" s="36" t="s">
        <v>211</v>
      </c>
      <c r="BC184" s="11" t="s">
        <v>791</v>
      </c>
      <c r="BD184" s="59" t="str">
        <f t="shared" si="23"/>
        <v>Digital MFD - 70 to 90 CPM (Mono)BP-70M75</v>
      </c>
      <c r="BE184" s="36"/>
      <c r="BF184" s="36"/>
    </row>
    <row r="185" spans="1:58" s="7" customFormat="1" ht="12.75" customHeight="1">
      <c r="A185" s="51" t="s">
        <v>168</v>
      </c>
      <c r="B185" s="35">
        <v>27</v>
      </c>
      <c r="C185" s="42" t="s">
        <v>181</v>
      </c>
      <c r="D185" s="35" t="s">
        <v>118</v>
      </c>
      <c r="E185" s="151">
        <v>50000</v>
      </c>
      <c r="F185" s="36" t="s">
        <v>68</v>
      </c>
      <c r="G185" s="36" t="s">
        <v>104</v>
      </c>
      <c r="H185" s="37" t="s">
        <v>764</v>
      </c>
      <c r="I185" s="37" t="s">
        <v>789</v>
      </c>
      <c r="J185" s="37" t="s">
        <v>789</v>
      </c>
      <c r="K185" s="45">
        <v>13439.51</v>
      </c>
      <c r="L185" s="131">
        <v>3267</v>
      </c>
      <c r="M185" s="56"/>
      <c r="N185" s="18">
        <f>SUM(Table1[[#This Row],[New Device NC Discounted Purchase Price]:[Estimated Consumables Purchases During 3 Year Lifecycle]])</f>
        <v>16706.510000000002</v>
      </c>
      <c r="O185" s="152">
        <f>Table1[[#This Row],[36-Month Total Lease Payments4]]</f>
        <v>14959.7873712</v>
      </c>
      <c r="P185" s="152">
        <f>Table1[[#This Row],[Estimated 3 Year Maintenance Agreement Price5]]</f>
        <v>18000</v>
      </c>
      <c r="Q185" s="18">
        <f t="shared" si="21"/>
        <v>32959.7873712</v>
      </c>
      <c r="R185" s="45">
        <v>36323</v>
      </c>
      <c r="S185" s="50">
        <v>0.62999999999999989</v>
      </c>
      <c r="T185" s="56">
        <v>13439.51</v>
      </c>
      <c r="U185" s="50">
        <v>0.63</v>
      </c>
      <c r="V185" s="210" t="s">
        <v>766</v>
      </c>
      <c r="W185" s="57" t="s">
        <v>73</v>
      </c>
      <c r="X185" s="44" t="s">
        <v>789</v>
      </c>
      <c r="Y185" s="45">
        <v>3267</v>
      </c>
      <c r="Z185" s="50">
        <v>0</v>
      </c>
      <c r="AA185" s="56">
        <v>3267</v>
      </c>
      <c r="AB185" s="153">
        <v>3.092E-2</v>
      </c>
      <c r="AC185" s="56">
        <f>Table1[[#This Row],[New Device NC Discounted Purchase Price2]]*Table1[[#This Row],[36-Month Lease Rate Factor (excluding Software)]]*36</f>
        <v>14959.7873712</v>
      </c>
      <c r="AD185" s="47">
        <v>2.4549999999999999E-2</v>
      </c>
      <c r="AE185" s="56">
        <f>Table1[[#This Row],[New Device NC Discounted Purchase Price]]*Table1[[#This Row],[48-Month Lease Rate Factor (excluding Software)]]*48</f>
        <v>15837.118584</v>
      </c>
      <c r="AF185" s="47">
        <v>2.0760000000000001E-2</v>
      </c>
      <c r="AG185" s="56">
        <f>Table1[[#This Row],[New Device NC Discounted Purchase Price2]]*Table1[[#This Row],[60-Month Lease Rate Factor (excluding Software)]]*60</f>
        <v>16740.253656000001</v>
      </c>
      <c r="AH185" s="47">
        <v>3.092E-2</v>
      </c>
      <c r="AI185" s="47">
        <v>2.4549999999999999E-2</v>
      </c>
      <c r="AJ185" s="47">
        <v>2.0760000000000001E-2</v>
      </c>
      <c r="AK185" s="37" t="s">
        <v>789</v>
      </c>
      <c r="AL185" s="45">
        <v>0</v>
      </c>
      <c r="AM185" s="50">
        <v>0</v>
      </c>
      <c r="AN185" s="56">
        <v>0</v>
      </c>
      <c r="AO185" s="35">
        <v>0</v>
      </c>
      <c r="AP185" s="52">
        <v>0.01</v>
      </c>
      <c r="AQ185" s="154"/>
      <c r="AR185" s="130">
        <f t="shared" si="22"/>
        <v>18000</v>
      </c>
      <c r="AS185" s="45">
        <v>350</v>
      </c>
      <c r="AT185" s="36" t="s">
        <v>68</v>
      </c>
      <c r="AU185" s="36" t="s">
        <v>104</v>
      </c>
      <c r="AV185" s="36">
        <v>50000</v>
      </c>
      <c r="AW185" s="36">
        <v>75</v>
      </c>
      <c r="AX185" s="36">
        <v>5</v>
      </c>
      <c r="AY185" s="54" t="s">
        <v>75</v>
      </c>
      <c r="AZ185" s="36">
        <v>650</v>
      </c>
      <c r="BA185" s="36">
        <v>250</v>
      </c>
      <c r="BB185" s="36" t="s">
        <v>211</v>
      </c>
      <c r="BC185" s="11" t="s">
        <v>791</v>
      </c>
      <c r="BD185" s="59" t="str">
        <f t="shared" si="23"/>
        <v>Digital MFD - 70 to 90 CPM (Mono)(Ledger)BP-70M75</v>
      </c>
      <c r="BE185" s="36"/>
      <c r="BF185" s="36"/>
    </row>
    <row r="186" spans="1:58" s="7" customFormat="1" ht="12.75" customHeight="1" thickBot="1">
      <c r="A186" s="51" t="s">
        <v>168</v>
      </c>
      <c r="B186" s="35">
        <v>28</v>
      </c>
      <c r="C186" s="172" t="s">
        <v>186</v>
      </c>
      <c r="D186" s="36" t="str">
        <f>IFERROR(VLOOKUP($B186,'[2]Technical Specifications'!$B$4:$H$31,4,FALSE),"")</f>
        <v>MFD</v>
      </c>
      <c r="E186" s="36">
        <f>IFERROR(VLOOKUP($B186,'[2]Technical Specifications'!$B$4:$H$31,7,FALSE),"")</f>
        <v>50000</v>
      </c>
      <c r="F186" s="36" t="str">
        <f>IFERROR(VLOOKUP($B186,'[2]Technical Specifications'!$B$4:$H$31,5,FALSE),"")</f>
        <v>Color</v>
      </c>
      <c r="G186" s="36" t="str">
        <f>IFERROR(VLOOKUP($B186,'[2]Technical Specifications'!$B$4:$H$31,6,FALSE),"")</f>
        <v>11 X 17</v>
      </c>
      <c r="H186" s="220" t="s">
        <v>764</v>
      </c>
      <c r="I186" s="220" t="s">
        <v>792</v>
      </c>
      <c r="J186" s="220" t="s">
        <v>792</v>
      </c>
      <c r="K186" s="137">
        <v>13280.78</v>
      </c>
      <c r="L186" s="131">
        <v>2310</v>
      </c>
      <c r="M186" s="135"/>
      <c r="N186" s="18">
        <f>SUM(Table1[[#This Row],[New Device NC Discounted Purchase Price]:[Estimated Consumables Purchases During 3 Year Lifecycle]])</f>
        <v>15590.78</v>
      </c>
      <c r="O186" s="152">
        <f>Table1[[#This Row],[36-Month Total Lease Payments4]]</f>
        <v>14783.1018336</v>
      </c>
      <c r="P186" s="152">
        <f>Table1[[#This Row],[Estimated 3 Year Maintenance Agreement Price5]]</f>
        <v>48600</v>
      </c>
      <c r="Q186" s="18">
        <f t="shared" si="21"/>
        <v>63383.101833599998</v>
      </c>
      <c r="R186" s="45">
        <v>35894</v>
      </c>
      <c r="S186" s="221">
        <f>(Table1[[#This Row],[Device MSRP]]-Table1[[#This Row],[New Device NC Discounted Purchase Price2]])/Table1[[#This Row],[Device MSRP]]</f>
        <v>0.63</v>
      </c>
      <c r="T186" s="137">
        <v>13280.78</v>
      </c>
      <c r="U186" s="222">
        <v>0.63</v>
      </c>
      <c r="V186" s="210" t="s">
        <v>766</v>
      </c>
      <c r="W186" s="223" t="s">
        <v>73</v>
      </c>
      <c r="X186" s="224" t="s">
        <v>793</v>
      </c>
      <c r="Y186" s="45">
        <v>2310</v>
      </c>
      <c r="Z186" s="50">
        <v>0</v>
      </c>
      <c r="AA186" s="156">
        <f>IFERROR(Y186*(1-Z186),"")</f>
        <v>2310</v>
      </c>
      <c r="AB186" s="153">
        <v>3.092E-2</v>
      </c>
      <c r="AC186" s="56">
        <f>Table1[[#This Row],[New Device NC Discounted Purchase Price2]]*Table1[[#This Row],[36-Month Lease Rate Factor (excluding Software)]]*36</f>
        <v>14783.1018336</v>
      </c>
      <c r="AD186" s="47">
        <v>2.4549999999999999E-2</v>
      </c>
      <c r="AE186" s="56">
        <f>Table1[[#This Row],[New Device NC Discounted Purchase Price]]*Table1[[#This Row],[48-Month Lease Rate Factor (excluding Software)]]*48</f>
        <v>15650.071152</v>
      </c>
      <c r="AF186" s="225">
        <v>2.0760000000000001E-2</v>
      </c>
      <c r="AG186" s="56">
        <f>Table1[[#This Row],[New Device NC Discounted Purchase Price2]]*Table1[[#This Row],[60-Month Lease Rate Factor (excluding Software)]]*60</f>
        <v>16542.539568</v>
      </c>
      <c r="AH186" s="225">
        <v>3.092E-2</v>
      </c>
      <c r="AI186" s="225">
        <v>2.4549999999999999E-2</v>
      </c>
      <c r="AJ186" s="226">
        <v>2.0760000000000001E-2</v>
      </c>
      <c r="AK186" s="227" t="s">
        <v>793</v>
      </c>
      <c r="AL186" s="45">
        <v>0</v>
      </c>
      <c r="AM186" s="50">
        <v>0</v>
      </c>
      <c r="AN186" s="135">
        <f>IFERROR(AL186*(1-AM186),"")</f>
        <v>0</v>
      </c>
      <c r="AO186" s="35">
        <v>0</v>
      </c>
      <c r="AP186" s="52">
        <v>8.0000000000000002E-3</v>
      </c>
      <c r="AQ186" s="52">
        <v>5.8000000000000003E-2</v>
      </c>
      <c r="AR186" s="130">
        <f t="shared" si="22"/>
        <v>48600</v>
      </c>
      <c r="AS186" s="228">
        <v>350</v>
      </c>
      <c r="AT186" s="72" t="s">
        <v>79</v>
      </c>
      <c r="AU186" s="36" t="s">
        <v>104</v>
      </c>
      <c r="AV186" s="36">
        <v>25000</v>
      </c>
      <c r="AW186" s="36">
        <v>75</v>
      </c>
      <c r="AX186" s="36">
        <v>3.7</v>
      </c>
      <c r="AY186" s="54" t="s">
        <v>75</v>
      </c>
      <c r="AZ186" s="36">
        <v>3100</v>
      </c>
      <c r="BA186" s="36">
        <v>250</v>
      </c>
      <c r="BB186" s="67" t="s">
        <v>771</v>
      </c>
      <c r="BC186" s="26" t="s">
        <v>794</v>
      </c>
      <c r="BD186" s="59" t="str">
        <f t="shared" si="23"/>
        <v>Digital MFD - 70 to 90 CPM (Color)(Ledger)MX-7081</v>
      </c>
      <c r="BE186" s="36"/>
      <c r="BF186" s="36"/>
    </row>
    <row r="187" spans="1:58" s="7" customFormat="1" ht="25.5" customHeight="1">
      <c r="A187" s="51" t="s">
        <v>191</v>
      </c>
      <c r="B187" s="35">
        <v>29</v>
      </c>
      <c r="C187" s="61" t="s">
        <v>192</v>
      </c>
      <c r="D187" s="36" t="s">
        <v>193</v>
      </c>
      <c r="E187" s="169"/>
      <c r="F187" s="36" t="s">
        <v>79</v>
      </c>
      <c r="G187" s="36" t="s">
        <v>104</v>
      </c>
      <c r="H187" s="220" t="s">
        <v>764</v>
      </c>
      <c r="I187" s="37" t="s">
        <v>795</v>
      </c>
      <c r="J187" s="37" t="s">
        <v>795</v>
      </c>
      <c r="K187" s="45">
        <v>16357.7</v>
      </c>
      <c r="L187" s="131">
        <v>2310</v>
      </c>
      <c r="M187" s="115"/>
      <c r="N187" s="41">
        <f>SUM(Table1[[#This Row],[New Device NC Discounted Purchase Price]:[Estimated Consumables Purchases During 3 Year Lifecycle]])</f>
        <v>18667.7</v>
      </c>
      <c r="O187" s="152">
        <f>Table1[[#This Row],[36-Month Total Lease Payments4]]</f>
        <v>18208.083024</v>
      </c>
      <c r="P187" s="160">
        <f>Table1[[#This Row],[Estimated 3 Year Maintenance Agreement Price5]]</f>
        <v>0</v>
      </c>
      <c r="Q187" s="41">
        <f t="shared" si="21"/>
        <v>18208.083024</v>
      </c>
      <c r="R187" s="45">
        <v>44210</v>
      </c>
      <c r="S187" s="50">
        <v>0.63</v>
      </c>
      <c r="T187" s="45">
        <v>16357.7</v>
      </c>
      <c r="U187" s="222">
        <v>0.63</v>
      </c>
      <c r="V187" s="50" t="s">
        <v>197</v>
      </c>
      <c r="W187" s="223" t="s">
        <v>73</v>
      </c>
      <c r="X187" s="44" t="s">
        <v>796</v>
      </c>
      <c r="Y187" s="45">
        <v>2310</v>
      </c>
      <c r="Z187" s="50">
        <v>0</v>
      </c>
      <c r="AA187" s="45">
        <v>2310</v>
      </c>
      <c r="AB187" s="153">
        <v>3.092E-2</v>
      </c>
      <c r="AC187" s="56">
        <f>Table1[[#This Row],[New Device NC Discounted Purchase Price2]]*Table1[[#This Row],[36-Month Lease Rate Factor (excluding Software)]]*36</f>
        <v>18208.083024</v>
      </c>
      <c r="AD187" s="47">
        <v>2.4549999999999999E-2</v>
      </c>
      <c r="AE187" s="56">
        <f>Table1[[#This Row],[New Device NC Discounted Purchase Price]]*Table1[[#This Row],[48-Month Lease Rate Factor (excluding Software)]]*48</f>
        <v>19275.913679999998</v>
      </c>
      <c r="AF187" s="225">
        <v>2.0760000000000001E-2</v>
      </c>
      <c r="AG187" s="56">
        <f>Table1[[#This Row],[New Device NC Discounted Purchase Price2]]*Table1[[#This Row],[60-Month Lease Rate Factor (excluding Software)]]*60</f>
        <v>20375.151120000002</v>
      </c>
      <c r="AH187" s="225">
        <v>3.092E-2</v>
      </c>
      <c r="AI187" s="225">
        <v>2.4549999999999999E-2</v>
      </c>
      <c r="AJ187" s="226">
        <v>2.0760000000000001E-2</v>
      </c>
      <c r="AK187" s="37" t="s">
        <v>796</v>
      </c>
      <c r="AL187" s="45">
        <v>0</v>
      </c>
      <c r="AM187" s="50">
        <v>0</v>
      </c>
      <c r="AN187" s="135">
        <f>IFERROR(AL187*(1-AM187),"")</f>
        <v>0</v>
      </c>
      <c r="AO187" s="35">
        <v>0</v>
      </c>
      <c r="AP187" s="52">
        <v>8.0000000000000002E-3</v>
      </c>
      <c r="AQ187" s="64">
        <v>5.8000000000000003E-2</v>
      </c>
      <c r="AR187" s="229">
        <f t="shared" si="22"/>
        <v>0</v>
      </c>
      <c r="AS187" s="228">
        <v>350</v>
      </c>
      <c r="AT187" s="36" t="s">
        <v>79</v>
      </c>
      <c r="AU187" s="36" t="s">
        <v>104</v>
      </c>
      <c r="AV187" s="36">
        <v>300000</v>
      </c>
      <c r="AW187" s="36">
        <v>70</v>
      </c>
      <c r="AX187" s="36">
        <v>4</v>
      </c>
      <c r="AY187" s="54" t="s">
        <v>75</v>
      </c>
      <c r="AZ187" s="36">
        <v>3000</v>
      </c>
      <c r="BA187" s="36">
        <v>150</v>
      </c>
      <c r="BB187" s="67" t="s">
        <v>211</v>
      </c>
      <c r="BC187" s="26" t="s">
        <v>797</v>
      </c>
      <c r="BD187" s="59" t="str">
        <f t="shared" si="23"/>
        <v>Digital Production Printer/Copier - 70 to 90 CPM (Color)(Ledger)BP-90C70</v>
      </c>
      <c r="BE187" s="36"/>
      <c r="BF187" s="36"/>
    </row>
    <row r="188" spans="1:58" s="7" customFormat="1" ht="29.25" customHeight="1">
      <c r="A188" s="51" t="s">
        <v>191</v>
      </c>
      <c r="B188" s="35">
        <v>30</v>
      </c>
      <c r="C188" s="61" t="s">
        <v>201</v>
      </c>
      <c r="D188" s="36" t="s">
        <v>193</v>
      </c>
      <c r="E188" s="169"/>
      <c r="F188" s="36" t="s">
        <v>68</v>
      </c>
      <c r="G188" s="36" t="s">
        <v>104</v>
      </c>
      <c r="H188" s="220" t="s">
        <v>764</v>
      </c>
      <c r="I188" s="37" t="s">
        <v>798</v>
      </c>
      <c r="J188" s="37" t="s">
        <v>798</v>
      </c>
      <c r="K188" s="45">
        <v>18009.72</v>
      </c>
      <c r="L188" s="131">
        <v>3267</v>
      </c>
      <c r="M188" s="115"/>
      <c r="N188" s="41">
        <f>SUM(Table1[[#This Row],[New Device NC Discounted Purchase Price]:[Estimated Consumables Purchases During 3 Year Lifecycle]])</f>
        <v>21276.720000000001</v>
      </c>
      <c r="O188" s="152">
        <f>Table1[[#This Row],[36-Month Total Lease Payments4]]</f>
        <v>20047.012919999997</v>
      </c>
      <c r="P188" s="160">
        <f>Table1[[#This Row],[Estimated 3 Year Maintenance Agreement Price5]]</f>
        <v>0</v>
      </c>
      <c r="Q188" s="41">
        <f t="shared" si="21"/>
        <v>20047.012919999997</v>
      </c>
      <c r="R188" s="45">
        <v>48675</v>
      </c>
      <c r="S188" s="50">
        <v>0.63</v>
      </c>
      <c r="T188" s="45">
        <v>18009.75</v>
      </c>
      <c r="U188" s="222">
        <v>0.63</v>
      </c>
      <c r="V188" s="50" t="s">
        <v>197</v>
      </c>
      <c r="W188" s="223" t="s">
        <v>73</v>
      </c>
      <c r="X188" s="44" t="s">
        <v>799</v>
      </c>
      <c r="Y188" s="45">
        <v>3267</v>
      </c>
      <c r="Z188" s="50">
        <v>0</v>
      </c>
      <c r="AA188" s="45">
        <v>3267</v>
      </c>
      <c r="AB188" s="153">
        <v>3.092E-2</v>
      </c>
      <c r="AC188" s="56">
        <f>Table1[[#This Row],[New Device NC Discounted Purchase Price2]]*Table1[[#This Row],[36-Month Lease Rate Factor (excluding Software)]]*36</f>
        <v>20047.012919999997</v>
      </c>
      <c r="AD188" s="47">
        <v>2.4549999999999999E-2</v>
      </c>
      <c r="AE188" s="56">
        <f>Table1[[#This Row],[New Device NC Discounted Purchase Price]]*Table1[[#This Row],[48-Month Lease Rate Factor (excluding Software)]]*48</f>
        <v>21222.654048</v>
      </c>
      <c r="AF188" s="225">
        <v>2.0760000000000001E-2</v>
      </c>
      <c r="AG188" s="56">
        <f>Table1[[#This Row],[New Device NC Discounted Purchase Price2]]*Table1[[#This Row],[60-Month Lease Rate Factor (excluding Software)]]*60</f>
        <v>22432.944599999999</v>
      </c>
      <c r="AH188" s="225">
        <v>3.092E-2</v>
      </c>
      <c r="AI188" s="225">
        <v>2.4549999999999999E-2</v>
      </c>
      <c r="AJ188" s="226">
        <v>2.0760000000000001E-2</v>
      </c>
      <c r="AK188" s="37" t="s">
        <v>799</v>
      </c>
      <c r="AL188" s="45">
        <v>0</v>
      </c>
      <c r="AM188" s="50">
        <v>0</v>
      </c>
      <c r="AN188" s="135">
        <f>IFERROR(AL188*(1-AM188),"")</f>
        <v>0</v>
      </c>
      <c r="AO188" s="35">
        <v>0</v>
      </c>
      <c r="AP188" s="52">
        <v>5.0000000000000001E-3</v>
      </c>
      <c r="AQ188" s="52"/>
      <c r="AR188" s="229">
        <f t="shared" si="22"/>
        <v>0</v>
      </c>
      <c r="AS188" s="228">
        <v>350</v>
      </c>
      <c r="AT188" s="36" t="s">
        <v>68</v>
      </c>
      <c r="AU188" s="36" t="s">
        <v>104</v>
      </c>
      <c r="AV188" s="36">
        <v>50000</v>
      </c>
      <c r="AW188" s="36">
        <v>105</v>
      </c>
      <c r="AX188" s="36">
        <v>3.2</v>
      </c>
      <c r="AY188" s="54" t="s">
        <v>75</v>
      </c>
      <c r="AZ188" s="36">
        <v>3400</v>
      </c>
      <c r="BA188" s="36">
        <v>250</v>
      </c>
      <c r="BB188" s="67" t="s">
        <v>211</v>
      </c>
      <c r="BC188" s="26" t="s">
        <v>800</v>
      </c>
      <c r="BD188" s="59" t="str">
        <f t="shared" si="23"/>
        <v>Digital Production Printer/Copier - 91 to 119 CPM (Mono)(Ledger)MX-M1056</v>
      </c>
      <c r="BE188" s="36"/>
      <c r="BF188" s="36"/>
    </row>
    <row r="189" spans="1:58" s="7" customFormat="1" ht="33.75" customHeight="1">
      <c r="A189" s="51" t="s">
        <v>191</v>
      </c>
      <c r="B189" s="35">
        <v>32</v>
      </c>
      <c r="C189" s="61" t="s">
        <v>213</v>
      </c>
      <c r="D189" s="36" t="s">
        <v>193</v>
      </c>
      <c r="E189" s="169"/>
      <c r="F189" s="36" t="s">
        <v>68</v>
      </c>
      <c r="G189" s="36" t="s">
        <v>104</v>
      </c>
      <c r="H189" s="220" t="s">
        <v>764</v>
      </c>
      <c r="I189" s="37" t="s">
        <v>801</v>
      </c>
      <c r="J189" s="37" t="s">
        <v>801</v>
      </c>
      <c r="K189" s="45">
        <v>22751.3</v>
      </c>
      <c r="L189" s="131">
        <v>3267</v>
      </c>
      <c r="M189" s="115"/>
      <c r="N189" s="41">
        <f>SUM(Table1[[#This Row],[New Device NC Discounted Purchase Price]:[Estimated Consumables Purchases During 3 Year Lifecycle]])</f>
        <v>26018.3</v>
      </c>
      <c r="O189" s="152">
        <f>Table1[[#This Row],[36-Month Total Lease Payments4]]</f>
        <v>25324.927056</v>
      </c>
      <c r="P189" s="160">
        <f>Table1[[#This Row],[Estimated 3 Year Maintenance Agreement Price5]]</f>
        <v>0</v>
      </c>
      <c r="Q189" s="41">
        <f t="shared" si="21"/>
        <v>25324.927056</v>
      </c>
      <c r="R189" s="45">
        <v>61490</v>
      </c>
      <c r="S189" s="50">
        <v>0.63</v>
      </c>
      <c r="T189" s="45">
        <v>22751.3</v>
      </c>
      <c r="U189" s="222">
        <v>0.63</v>
      </c>
      <c r="V189" s="50" t="s">
        <v>197</v>
      </c>
      <c r="W189" s="223" t="s">
        <v>73</v>
      </c>
      <c r="X189" s="44" t="s">
        <v>802</v>
      </c>
      <c r="Y189" s="45">
        <v>3267</v>
      </c>
      <c r="Z189" s="50">
        <v>0</v>
      </c>
      <c r="AA189" s="45">
        <v>3267</v>
      </c>
      <c r="AB189" s="153">
        <v>3.092E-2</v>
      </c>
      <c r="AC189" s="56">
        <f>Table1[[#This Row],[New Device NC Discounted Purchase Price2]]*Table1[[#This Row],[36-Month Lease Rate Factor (excluding Software)]]*36</f>
        <v>25324.927056</v>
      </c>
      <c r="AD189" s="47">
        <v>2.4549999999999999E-2</v>
      </c>
      <c r="AE189" s="56">
        <f>Table1[[#This Row],[New Device NC Discounted Purchase Price]]*Table1[[#This Row],[48-Month Lease Rate Factor (excluding Software)]]*48</f>
        <v>26810.13192</v>
      </c>
      <c r="AF189" s="225">
        <v>2.0760000000000001E-2</v>
      </c>
      <c r="AG189" s="56">
        <f>Table1[[#This Row],[New Device NC Discounted Purchase Price2]]*Table1[[#This Row],[60-Month Lease Rate Factor (excluding Software)]]*60</f>
        <v>28339.01928</v>
      </c>
      <c r="AH189" s="225">
        <v>3.092E-2</v>
      </c>
      <c r="AI189" s="225">
        <v>2.4549999999999999E-2</v>
      </c>
      <c r="AJ189" s="226">
        <v>2.0760000000000001E-2</v>
      </c>
      <c r="AK189" s="37" t="s">
        <v>802</v>
      </c>
      <c r="AL189" s="45">
        <v>0</v>
      </c>
      <c r="AM189" s="50">
        <v>0</v>
      </c>
      <c r="AN189" s="135">
        <f>IFERROR(AL189*(1-AM189),"")</f>
        <v>0</v>
      </c>
      <c r="AO189" s="35">
        <v>0</v>
      </c>
      <c r="AP189" s="52">
        <v>5.0000000000000001E-3</v>
      </c>
      <c r="AQ189" s="52"/>
      <c r="AR189" s="229">
        <f t="shared" si="22"/>
        <v>0</v>
      </c>
      <c r="AS189" s="228">
        <v>350</v>
      </c>
      <c r="AT189" s="36" t="s">
        <v>68</v>
      </c>
      <c r="AU189" s="36" t="s">
        <v>104</v>
      </c>
      <c r="AV189" s="36">
        <v>50000</v>
      </c>
      <c r="AW189" s="36">
        <v>120</v>
      </c>
      <c r="AX189" s="36">
        <v>3.2</v>
      </c>
      <c r="AY189" s="54" t="s">
        <v>75</v>
      </c>
      <c r="AZ189" s="36">
        <v>3400</v>
      </c>
      <c r="BA189" s="36">
        <v>250</v>
      </c>
      <c r="BB189" s="67" t="s">
        <v>211</v>
      </c>
      <c r="BC189" s="26" t="s">
        <v>800</v>
      </c>
      <c r="BD189" s="59" t="str">
        <f t="shared" si="23"/>
        <v>Digital Production Printer/Copier - 120 to 139 CPM (Mono)(Ledger)MX-M1206</v>
      </c>
      <c r="BE189" s="36"/>
      <c r="BF189" s="36"/>
    </row>
    <row r="190" spans="1:58" s="7" customFormat="1" ht="12.75" customHeight="1">
      <c r="A190" s="51" t="s">
        <v>116</v>
      </c>
      <c r="B190" s="35">
        <v>11</v>
      </c>
      <c r="C190" s="42" t="s">
        <v>117</v>
      </c>
      <c r="D190" s="35" t="s">
        <v>118</v>
      </c>
      <c r="E190" s="151">
        <v>2500</v>
      </c>
      <c r="F190" s="36" t="s">
        <v>68</v>
      </c>
      <c r="G190" s="36" t="s">
        <v>69</v>
      </c>
      <c r="H190" s="37" t="s">
        <v>803</v>
      </c>
      <c r="I190" s="37" t="s">
        <v>804</v>
      </c>
      <c r="J190" s="37" t="s">
        <v>804</v>
      </c>
      <c r="K190" s="131">
        <v>890.73</v>
      </c>
      <c r="L190" s="131">
        <v>98.970000000000084</v>
      </c>
      <c r="M190" s="56">
        <v>243.04</v>
      </c>
      <c r="N190" s="18">
        <f>SUM(Table1[[#This Row],[New Device NC Discounted Purchase Price]:[Estimated Consumables Purchases During 3 Year Lifecycle]])</f>
        <v>1232.74</v>
      </c>
      <c r="O190" s="152">
        <f>Table1[[#This Row],[36-Month Total Lease Payments4]]</f>
        <v>891.44258400000001</v>
      </c>
      <c r="P190" s="152">
        <f>Table1[[#This Row],[Estimated 3 Year Maintenance Agreement Price5]]</f>
        <v>675</v>
      </c>
      <c r="Q190" s="18">
        <f t="shared" si="21"/>
        <v>1566.4425839999999</v>
      </c>
      <c r="R190" s="45">
        <v>3299</v>
      </c>
      <c r="S190" s="50">
        <v>0.73</v>
      </c>
      <c r="T190" s="56">
        <v>890.73</v>
      </c>
      <c r="U190" s="50">
        <v>0.75</v>
      </c>
      <c r="V190" s="50">
        <v>0</v>
      </c>
      <c r="W190" s="57" t="s">
        <v>805</v>
      </c>
      <c r="X190" s="44" t="s">
        <v>806</v>
      </c>
      <c r="Y190" s="45">
        <v>3299</v>
      </c>
      <c r="Z190" s="50">
        <v>0.97</v>
      </c>
      <c r="AA190" s="56">
        <v>98.970000000000084</v>
      </c>
      <c r="AB190" s="153">
        <v>2.7799999999999998E-2</v>
      </c>
      <c r="AC190" s="56">
        <f>Table1[[#This Row],[New Device NC Discounted Purchase Price2]]*Table1[[#This Row],[36-Month Lease Rate Factor (excluding Software)]]*36</f>
        <v>891.44258400000001</v>
      </c>
      <c r="AD190" s="47">
        <v>2.0899999999999998E-2</v>
      </c>
      <c r="AE190" s="56">
        <f>Table1[[#This Row],[New Device NC Discounted Purchase Price]]*Table1[[#This Row],[48-Month Lease Rate Factor (excluding Software)]]*48</f>
        <v>893.58033599999987</v>
      </c>
      <c r="AF190" s="47">
        <v>1.6799999999999999E-2</v>
      </c>
      <c r="AG190" s="56">
        <f>Table1[[#This Row],[New Device NC Discounted Purchase Price2]]*Table1[[#This Row],[60-Month Lease Rate Factor (excluding Software)]]*60</f>
        <v>897.85583999999994</v>
      </c>
      <c r="AH190" s="47">
        <v>2.7799999999999998E-2</v>
      </c>
      <c r="AI190" s="47">
        <v>2.0899999999999998E-2</v>
      </c>
      <c r="AJ190" s="47">
        <v>1.6799999999999999E-2</v>
      </c>
      <c r="AK190" s="37" t="s">
        <v>807</v>
      </c>
      <c r="AL190" s="45">
        <v>450</v>
      </c>
      <c r="AM190" s="50">
        <v>0.5</v>
      </c>
      <c r="AN190" s="56">
        <v>225</v>
      </c>
      <c r="AO190" s="35">
        <v>0</v>
      </c>
      <c r="AP190" s="52">
        <v>0</v>
      </c>
      <c r="AQ190" s="154"/>
      <c r="AR190" s="130">
        <f t="shared" si="22"/>
        <v>675</v>
      </c>
      <c r="AS190" s="45">
        <v>0</v>
      </c>
      <c r="AT190" s="36" t="s">
        <v>68</v>
      </c>
      <c r="AU190" s="36" t="s">
        <v>104</v>
      </c>
      <c r="AV190" s="36">
        <v>12000</v>
      </c>
      <c r="AW190" s="36">
        <v>28</v>
      </c>
      <c r="AX190" s="36">
        <v>6.5</v>
      </c>
      <c r="AY190" s="54" t="s">
        <v>75</v>
      </c>
      <c r="AZ190" s="36">
        <v>300</v>
      </c>
      <c r="BA190" s="36">
        <v>150</v>
      </c>
      <c r="BB190" s="36" t="s">
        <v>302</v>
      </c>
      <c r="BC190" s="10" t="s">
        <v>808</v>
      </c>
      <c r="BD190" s="59" t="str">
        <f t="shared" si="23"/>
        <v>Digital MFD - 19 to 30 CPM (Mono)ESTUDIO 2822AF</v>
      </c>
      <c r="BE190" s="36"/>
      <c r="BF190" s="36"/>
    </row>
    <row r="191" spans="1:58" s="7" customFormat="1" ht="12.75" customHeight="1">
      <c r="A191" s="51" t="s">
        <v>116</v>
      </c>
      <c r="B191" s="35">
        <v>12</v>
      </c>
      <c r="C191" s="42" t="s">
        <v>120</v>
      </c>
      <c r="D191" s="35" t="s">
        <v>118</v>
      </c>
      <c r="E191" s="151">
        <v>2500</v>
      </c>
      <c r="F191" s="36" t="s">
        <v>79</v>
      </c>
      <c r="G191" s="36" t="s">
        <v>69</v>
      </c>
      <c r="H191" s="37" t="s">
        <v>803</v>
      </c>
      <c r="I191" s="74" t="s">
        <v>809</v>
      </c>
      <c r="J191" s="74" t="s">
        <v>810</v>
      </c>
      <c r="K191" s="131">
        <v>3363.9599999999996</v>
      </c>
      <c r="L191" s="131">
        <v>98.97</v>
      </c>
      <c r="M191" s="56">
        <v>205.84</v>
      </c>
      <c r="N191" s="18">
        <f>SUM(Table1[[#This Row],[New Device NC Discounted Purchase Price]:[Estimated Consumables Purchases During 3 Year Lifecycle]])</f>
        <v>3668.7699999999995</v>
      </c>
      <c r="O191" s="152">
        <f>Table1[[#This Row],[36-Month Total Lease Payments4]]</f>
        <v>3366.6511679999994</v>
      </c>
      <c r="P191" s="152">
        <f>Table1[[#This Row],[Estimated 3 Year Maintenance Agreement Price5]]</f>
        <v>1518</v>
      </c>
      <c r="Q191" s="18">
        <f t="shared" si="21"/>
        <v>4884.6511679999994</v>
      </c>
      <c r="R191" s="45">
        <v>24183</v>
      </c>
      <c r="S191" s="50">
        <v>0.71139670555936863</v>
      </c>
      <c r="T191" s="56">
        <v>3363.9599999999996</v>
      </c>
      <c r="U191" s="50">
        <v>0.75</v>
      </c>
      <c r="V191" s="50">
        <v>0</v>
      </c>
      <c r="W191" s="57" t="s">
        <v>805</v>
      </c>
      <c r="X191" s="44" t="s">
        <v>811</v>
      </c>
      <c r="Y191" s="45">
        <v>3299</v>
      </c>
      <c r="Z191" s="50">
        <v>0.97</v>
      </c>
      <c r="AA191" s="56">
        <v>98.97</v>
      </c>
      <c r="AB191" s="153">
        <v>2.7799999999999998E-2</v>
      </c>
      <c r="AC191" s="56">
        <f>Table1[[#This Row],[New Device NC Discounted Purchase Price2]]*Table1[[#This Row],[36-Month Lease Rate Factor (excluding Software)]]*36</f>
        <v>3366.6511679999994</v>
      </c>
      <c r="AD191" s="47">
        <v>2.0899999999999998E-2</v>
      </c>
      <c r="AE191" s="56">
        <f>Table1[[#This Row],[New Device NC Discounted Purchase Price]]*Table1[[#This Row],[48-Month Lease Rate Factor (excluding Software)]]*48</f>
        <v>3374.7246719999994</v>
      </c>
      <c r="AF191" s="47">
        <v>1.6799999999999999E-2</v>
      </c>
      <c r="AG191" s="56">
        <f>Table1[[#This Row],[New Device NC Discounted Purchase Price2]]*Table1[[#This Row],[60-Month Lease Rate Factor (excluding Software)]]*60</f>
        <v>3390.8716799999993</v>
      </c>
      <c r="AH191" s="47">
        <v>2.7799999999999998E-2</v>
      </c>
      <c r="AI191" s="47">
        <v>2.0899999999999998E-2</v>
      </c>
      <c r="AJ191" s="47">
        <v>1.6799999999999999E-2</v>
      </c>
      <c r="AK191" s="37" t="s">
        <v>812</v>
      </c>
      <c r="AL191" s="45">
        <v>1012</v>
      </c>
      <c r="AM191" s="50">
        <v>0.5</v>
      </c>
      <c r="AN191" s="56">
        <v>506</v>
      </c>
      <c r="AO191" s="35">
        <v>0</v>
      </c>
      <c r="AP191" s="52">
        <v>0</v>
      </c>
      <c r="AQ191" s="52">
        <v>0</v>
      </c>
      <c r="AR191" s="130">
        <f t="shared" si="22"/>
        <v>1518</v>
      </c>
      <c r="AS191" s="45">
        <v>295</v>
      </c>
      <c r="AT191" s="36" t="s">
        <v>79</v>
      </c>
      <c r="AU191" s="36" t="s">
        <v>104</v>
      </c>
      <c r="AV191" s="36">
        <v>4000</v>
      </c>
      <c r="AW191" s="36">
        <v>25</v>
      </c>
      <c r="AX191" s="36">
        <v>10</v>
      </c>
      <c r="AY191" s="54" t="s">
        <v>75</v>
      </c>
      <c r="AZ191" s="36">
        <v>350</v>
      </c>
      <c r="BA191" s="36">
        <v>350</v>
      </c>
      <c r="BB191" s="36" t="s">
        <v>756</v>
      </c>
      <c r="BC191" s="12" t="s">
        <v>813</v>
      </c>
      <c r="BD191" s="59" t="str">
        <f t="shared" si="23"/>
        <v>Digital MFD - 14 to 30 CPM (Color)E-Studio 3025ac</v>
      </c>
      <c r="BE191" s="36"/>
      <c r="BF191" s="36"/>
    </row>
    <row r="192" spans="1:58" s="7" customFormat="1" ht="12.75" customHeight="1">
      <c r="A192" s="51" t="s">
        <v>116</v>
      </c>
      <c r="B192" s="35">
        <v>13</v>
      </c>
      <c r="C192" s="42" t="s">
        <v>124</v>
      </c>
      <c r="D192" s="35" t="s">
        <v>118</v>
      </c>
      <c r="E192" s="151">
        <v>4000</v>
      </c>
      <c r="F192" s="36" t="s">
        <v>68</v>
      </c>
      <c r="G192" s="36" t="s">
        <v>104</v>
      </c>
      <c r="H192" s="37" t="s">
        <v>803</v>
      </c>
      <c r="I192" s="37" t="s">
        <v>804</v>
      </c>
      <c r="J192" s="37" t="s">
        <v>804</v>
      </c>
      <c r="K192" s="131">
        <v>890.73</v>
      </c>
      <c r="L192" s="131">
        <v>98.970000000000084</v>
      </c>
      <c r="M192" s="56">
        <v>243.04</v>
      </c>
      <c r="N192" s="18">
        <f>SUM(Table1[[#This Row],[New Device NC Discounted Purchase Price]:[Estimated Consumables Purchases During 3 Year Lifecycle]])</f>
        <v>1232.74</v>
      </c>
      <c r="O192" s="152">
        <f>Table1[[#This Row],[36-Month Total Lease Payments4]]</f>
        <v>891.44258400000001</v>
      </c>
      <c r="P192" s="152">
        <f>Table1[[#This Row],[Estimated 3 Year Maintenance Agreement Price5]]</f>
        <v>936</v>
      </c>
      <c r="Q192" s="18">
        <f t="shared" si="21"/>
        <v>1827.4425839999999</v>
      </c>
      <c r="R192" s="45">
        <v>3299</v>
      </c>
      <c r="S192" s="50">
        <v>0.73</v>
      </c>
      <c r="T192" s="56">
        <v>890.73</v>
      </c>
      <c r="U192" s="50">
        <v>0.75</v>
      </c>
      <c r="V192" s="50">
        <v>0</v>
      </c>
      <c r="W192" s="57" t="s">
        <v>805</v>
      </c>
      <c r="X192" s="44" t="s">
        <v>806</v>
      </c>
      <c r="Y192" s="45">
        <v>3299</v>
      </c>
      <c r="Z192" s="50">
        <v>0.97</v>
      </c>
      <c r="AA192" s="56">
        <v>98.970000000000084</v>
      </c>
      <c r="AB192" s="153">
        <v>2.7799999999999998E-2</v>
      </c>
      <c r="AC192" s="56">
        <f>Table1[[#This Row],[New Device NC Discounted Purchase Price2]]*Table1[[#This Row],[36-Month Lease Rate Factor (excluding Software)]]*36</f>
        <v>891.44258400000001</v>
      </c>
      <c r="AD192" s="47">
        <v>2.0899999999999998E-2</v>
      </c>
      <c r="AE192" s="56">
        <f>Table1[[#This Row],[New Device NC Discounted Purchase Price]]*Table1[[#This Row],[48-Month Lease Rate Factor (excluding Software)]]*48</f>
        <v>893.58033599999987</v>
      </c>
      <c r="AF192" s="47">
        <v>1.6799999999999999E-2</v>
      </c>
      <c r="AG192" s="56">
        <f>Table1[[#This Row],[New Device NC Discounted Purchase Price2]]*Table1[[#This Row],[60-Month Lease Rate Factor (excluding Software)]]*60</f>
        <v>897.85583999999994</v>
      </c>
      <c r="AH192" s="47">
        <v>2.7799999999999998E-2</v>
      </c>
      <c r="AI192" s="47">
        <v>2.0899999999999998E-2</v>
      </c>
      <c r="AJ192" s="47">
        <v>1.6799999999999999E-2</v>
      </c>
      <c r="AK192" s="37" t="s">
        <v>814</v>
      </c>
      <c r="AL192" s="45">
        <v>624</v>
      </c>
      <c r="AM192" s="50">
        <v>0.5</v>
      </c>
      <c r="AN192" s="56">
        <v>312</v>
      </c>
      <c r="AO192" s="35">
        <v>0</v>
      </c>
      <c r="AP192" s="52">
        <v>0</v>
      </c>
      <c r="AQ192" s="154"/>
      <c r="AR192" s="130">
        <f t="shared" si="22"/>
        <v>936</v>
      </c>
      <c r="AS192" s="45">
        <v>0</v>
      </c>
      <c r="AT192" s="36" t="s">
        <v>68</v>
      </c>
      <c r="AU192" s="36" t="s">
        <v>104</v>
      </c>
      <c r="AV192" s="36">
        <v>12000</v>
      </c>
      <c r="AW192" s="36">
        <v>28</v>
      </c>
      <c r="AX192" s="36">
        <v>6.5</v>
      </c>
      <c r="AY192" s="54" t="s">
        <v>75</v>
      </c>
      <c r="AZ192" s="36">
        <v>300</v>
      </c>
      <c r="BA192" s="36">
        <v>150</v>
      </c>
      <c r="BB192" s="36" t="s">
        <v>302</v>
      </c>
      <c r="BC192" s="10" t="s">
        <v>808</v>
      </c>
      <c r="BD192" s="59" t="str">
        <f t="shared" si="23"/>
        <v>Digital MFD - 21 to 30 CPM (Mono)(Ledger)ESTUDIO 2822AF</v>
      </c>
      <c r="BE192" s="36"/>
      <c r="BF192" s="36"/>
    </row>
    <row r="193" spans="1:58" s="7" customFormat="1" ht="12.75" customHeight="1">
      <c r="A193" s="51" t="s">
        <v>116</v>
      </c>
      <c r="B193" s="35">
        <v>14</v>
      </c>
      <c r="C193" s="42" t="s">
        <v>128</v>
      </c>
      <c r="D193" s="35" t="s">
        <v>118</v>
      </c>
      <c r="E193" s="151">
        <v>4000</v>
      </c>
      <c r="F193" s="36" t="s">
        <v>79</v>
      </c>
      <c r="G193" s="36" t="s">
        <v>104</v>
      </c>
      <c r="H193" s="37" t="s">
        <v>803</v>
      </c>
      <c r="I193" s="74" t="s">
        <v>809</v>
      </c>
      <c r="J193" s="74" t="s">
        <v>810</v>
      </c>
      <c r="K193" s="131">
        <v>3363.9599999999996</v>
      </c>
      <c r="L193" s="131">
        <v>98.97</v>
      </c>
      <c r="M193" s="56">
        <v>1182.96</v>
      </c>
      <c r="N193" s="18">
        <f>SUM(Table1[[#This Row],[New Device NC Discounted Purchase Price]:[Estimated Consumables Purchases During 3 Year Lifecycle]])</f>
        <v>4645.8899999999994</v>
      </c>
      <c r="O193" s="152">
        <f>Table1[[#This Row],[36-Month Total Lease Payments4]]</f>
        <v>3366.6511679999994</v>
      </c>
      <c r="P193" s="152">
        <f>Table1[[#This Row],[Estimated 3 Year Maintenance Agreement Price5]]</f>
        <v>2292</v>
      </c>
      <c r="Q193" s="18">
        <f t="shared" si="21"/>
        <v>5658.6511679999994</v>
      </c>
      <c r="R193" s="45">
        <v>24183</v>
      </c>
      <c r="S193" s="50">
        <v>0.71139670555936863</v>
      </c>
      <c r="T193" s="56">
        <v>3363.9599999999996</v>
      </c>
      <c r="U193" s="50">
        <v>0.75</v>
      </c>
      <c r="V193" s="50">
        <v>0</v>
      </c>
      <c r="W193" s="57" t="s">
        <v>805</v>
      </c>
      <c r="X193" s="44" t="s">
        <v>811</v>
      </c>
      <c r="Y193" s="45">
        <v>3299</v>
      </c>
      <c r="Z193" s="50">
        <v>0.97</v>
      </c>
      <c r="AA193" s="56">
        <v>98.97</v>
      </c>
      <c r="AB193" s="153">
        <v>2.7799999999999998E-2</v>
      </c>
      <c r="AC193" s="56">
        <f>Table1[[#This Row],[New Device NC Discounted Purchase Price2]]*Table1[[#This Row],[36-Month Lease Rate Factor (excluding Software)]]*36</f>
        <v>3366.6511679999994</v>
      </c>
      <c r="AD193" s="47">
        <v>2.0899999999999998E-2</v>
      </c>
      <c r="AE193" s="56">
        <f>Table1[[#This Row],[New Device NC Discounted Purchase Price]]*Table1[[#This Row],[48-Month Lease Rate Factor (excluding Software)]]*48</f>
        <v>3374.7246719999994</v>
      </c>
      <c r="AF193" s="47">
        <v>1.6799999999999999E-2</v>
      </c>
      <c r="AG193" s="56">
        <f>Table1[[#This Row],[New Device NC Discounted Purchase Price2]]*Table1[[#This Row],[60-Month Lease Rate Factor (excluding Software)]]*60</f>
        <v>3390.8716799999993</v>
      </c>
      <c r="AH193" s="47">
        <v>2.7799999999999998E-2</v>
      </c>
      <c r="AI193" s="47">
        <v>2.0899999999999998E-2</v>
      </c>
      <c r="AJ193" s="47">
        <v>1.6799999999999999E-2</v>
      </c>
      <c r="AK193" s="37" t="s">
        <v>812</v>
      </c>
      <c r="AL193" s="45">
        <v>1528</v>
      </c>
      <c r="AM193" s="50">
        <v>0.5</v>
      </c>
      <c r="AN193" s="56">
        <v>764</v>
      </c>
      <c r="AO193" s="35">
        <v>0</v>
      </c>
      <c r="AP193" s="52">
        <v>0</v>
      </c>
      <c r="AQ193" s="52">
        <v>0</v>
      </c>
      <c r="AR193" s="130">
        <f t="shared" si="22"/>
        <v>2292</v>
      </c>
      <c r="AS193" s="45">
        <v>295</v>
      </c>
      <c r="AT193" s="36" t="s">
        <v>79</v>
      </c>
      <c r="AU193" s="36" t="s">
        <v>104</v>
      </c>
      <c r="AV193" s="36">
        <v>4000</v>
      </c>
      <c r="AW193" s="36">
        <v>25</v>
      </c>
      <c r="AX193" s="36">
        <v>10</v>
      </c>
      <c r="AY193" s="54" t="s">
        <v>75</v>
      </c>
      <c r="AZ193" s="36">
        <v>350</v>
      </c>
      <c r="BA193" s="36">
        <v>350</v>
      </c>
      <c r="BB193" s="36" t="s">
        <v>756</v>
      </c>
      <c r="BC193" s="12" t="s">
        <v>813</v>
      </c>
      <c r="BD193" s="59" t="str">
        <f t="shared" si="23"/>
        <v>Digital MFD - 21 to 30 CPM (Color)(Ledger)E-Studio 3025ac</v>
      </c>
      <c r="BE193" s="36"/>
      <c r="BF193" s="36"/>
    </row>
    <row r="194" spans="1:58" s="7" customFormat="1" ht="12.75" customHeight="1">
      <c r="A194" s="51" t="s">
        <v>116</v>
      </c>
      <c r="B194" s="35">
        <v>15</v>
      </c>
      <c r="C194" s="42" t="s">
        <v>131</v>
      </c>
      <c r="D194" s="35" t="s">
        <v>118</v>
      </c>
      <c r="E194" s="151">
        <v>12000</v>
      </c>
      <c r="F194" s="36" t="s">
        <v>68</v>
      </c>
      <c r="G194" s="36" t="s">
        <v>69</v>
      </c>
      <c r="H194" s="37" t="s">
        <v>803</v>
      </c>
      <c r="I194" s="37" t="s">
        <v>815</v>
      </c>
      <c r="J194" s="37" t="s">
        <v>816</v>
      </c>
      <c r="K194" s="131">
        <v>2574.1800000000007</v>
      </c>
      <c r="L194" s="131">
        <v>429.03000000000037</v>
      </c>
      <c r="M194" s="56">
        <v>758.87999999999988</v>
      </c>
      <c r="N194" s="18">
        <f>SUM(Table1[[#This Row],[New Device NC Discounted Purchase Price]:[Estimated Consumables Purchases During 3 Year Lifecycle]])</f>
        <v>3762.0900000000011</v>
      </c>
      <c r="O194" s="152">
        <f>Table1[[#This Row],[36-Month Total Lease Payments4]]</f>
        <v>2576.239344000001</v>
      </c>
      <c r="P194" s="152">
        <f>Table1[[#This Row],[Estimated 3 Year Maintenance Agreement Price5]]</f>
        <v>2160</v>
      </c>
      <c r="Q194" s="18">
        <f t="shared" si="21"/>
        <v>4736.2393440000014</v>
      </c>
      <c r="R194" s="45">
        <v>16936</v>
      </c>
      <c r="S194" s="50">
        <v>0.84800543221539915</v>
      </c>
      <c r="T194" s="56">
        <v>2574.1800000000007</v>
      </c>
      <c r="U194" s="50">
        <v>0.75</v>
      </c>
      <c r="V194" s="50">
        <v>0</v>
      </c>
      <c r="W194" s="57" t="s">
        <v>805</v>
      </c>
      <c r="X194" s="44" t="s">
        <v>817</v>
      </c>
      <c r="Y194" s="45">
        <v>14301</v>
      </c>
      <c r="Z194" s="50">
        <v>0.97</v>
      </c>
      <c r="AA194" s="56">
        <v>429.03000000000037</v>
      </c>
      <c r="AB194" s="153">
        <v>2.7799999999999998E-2</v>
      </c>
      <c r="AC194" s="56">
        <f>Table1[[#This Row],[New Device NC Discounted Purchase Price2]]*Table1[[#This Row],[36-Month Lease Rate Factor (excluding Software)]]*36</f>
        <v>2576.239344000001</v>
      </c>
      <c r="AD194" s="47">
        <v>2.0899999999999998E-2</v>
      </c>
      <c r="AE194" s="56">
        <f>Table1[[#This Row],[New Device NC Discounted Purchase Price]]*Table1[[#This Row],[48-Month Lease Rate Factor (excluding Software)]]*48</f>
        <v>2582.4173760000008</v>
      </c>
      <c r="AF194" s="47">
        <v>1.6799999999999999E-2</v>
      </c>
      <c r="AG194" s="56">
        <f>Table1[[#This Row],[New Device NC Discounted Purchase Price2]]*Table1[[#This Row],[60-Month Lease Rate Factor (excluding Software)]]*60</f>
        <v>2594.7734400000008</v>
      </c>
      <c r="AH194" s="47">
        <v>2.7799999999999998E-2</v>
      </c>
      <c r="AI194" s="47">
        <v>2.0899999999999998E-2</v>
      </c>
      <c r="AJ194" s="47">
        <v>1.6799999999999999E-2</v>
      </c>
      <c r="AK194" s="37" t="s">
        <v>818</v>
      </c>
      <c r="AL194" s="45">
        <v>1440</v>
      </c>
      <c r="AM194" s="50">
        <v>0.5</v>
      </c>
      <c r="AN194" s="56">
        <v>720</v>
      </c>
      <c r="AO194" s="35">
        <v>0</v>
      </c>
      <c r="AP194" s="52">
        <v>0</v>
      </c>
      <c r="AQ194" s="154"/>
      <c r="AR194" s="130">
        <f t="shared" si="22"/>
        <v>2160</v>
      </c>
      <c r="AS194" s="45">
        <v>295</v>
      </c>
      <c r="AT194" s="36" t="s">
        <v>68</v>
      </c>
      <c r="AU194" s="36" t="s">
        <v>104</v>
      </c>
      <c r="AV194" s="36">
        <v>12000</v>
      </c>
      <c r="AW194" s="36">
        <v>35</v>
      </c>
      <c r="AX194" s="36">
        <v>3.6</v>
      </c>
      <c r="AY194" s="54" t="s">
        <v>75</v>
      </c>
      <c r="AZ194" s="36">
        <v>1200</v>
      </c>
      <c r="BA194" s="36">
        <v>550</v>
      </c>
      <c r="BB194" s="36" t="s">
        <v>756</v>
      </c>
      <c r="BC194" s="10" t="s">
        <v>819</v>
      </c>
      <c r="BD194" s="59" t="str">
        <f t="shared" si="23"/>
        <v>Digital MFD - 31 to 40 CPM (Mono)ESTUDIO 3528A</v>
      </c>
      <c r="BE194" s="36"/>
      <c r="BF194" s="36"/>
    </row>
    <row r="195" spans="1:58" s="7" customFormat="1" ht="12.75" customHeight="1">
      <c r="A195" s="51" t="s">
        <v>116</v>
      </c>
      <c r="B195" s="35">
        <v>16</v>
      </c>
      <c r="C195" s="42" t="s">
        <v>134</v>
      </c>
      <c r="D195" s="35" t="s">
        <v>118</v>
      </c>
      <c r="E195" s="151">
        <v>12000</v>
      </c>
      <c r="F195" s="36" t="s">
        <v>79</v>
      </c>
      <c r="G195" s="36" t="s">
        <v>69</v>
      </c>
      <c r="H195" s="37" t="s">
        <v>803</v>
      </c>
      <c r="I195" s="37" t="s">
        <v>820</v>
      </c>
      <c r="J195" s="37" t="s">
        <v>821</v>
      </c>
      <c r="K195" s="131">
        <v>4271.0400000000009</v>
      </c>
      <c r="L195" s="131">
        <v>711.8400000000006</v>
      </c>
      <c r="M195" s="56">
        <v>3486.88</v>
      </c>
      <c r="N195" s="18">
        <f>SUM(Table1[[#This Row],[New Device NC Discounted Purchase Price]:[Estimated Consumables Purchases During 3 Year Lifecycle]])</f>
        <v>8469.760000000002</v>
      </c>
      <c r="O195" s="152">
        <f>Table1[[#This Row],[36-Month Total Lease Payments4]]</f>
        <v>4274.4568320000008</v>
      </c>
      <c r="P195" s="152">
        <f>Table1[[#This Row],[Estimated 3 Year Maintenance Agreement Price5]]</f>
        <v>6093</v>
      </c>
      <c r="Q195" s="18">
        <f t="shared" si="21"/>
        <v>10367.456832</v>
      </c>
      <c r="R195" s="45">
        <v>28096</v>
      </c>
      <c r="S195" s="50">
        <v>0.84799999999999998</v>
      </c>
      <c r="T195" s="56">
        <v>4271.0400000000009</v>
      </c>
      <c r="U195" s="50">
        <v>0.75</v>
      </c>
      <c r="V195" s="50">
        <v>0</v>
      </c>
      <c r="W195" s="57" t="s">
        <v>805</v>
      </c>
      <c r="X195" s="44" t="s">
        <v>822</v>
      </c>
      <c r="Y195" s="45">
        <v>23728</v>
      </c>
      <c r="Z195" s="50">
        <v>0.97</v>
      </c>
      <c r="AA195" s="56">
        <v>711.8400000000006</v>
      </c>
      <c r="AB195" s="153">
        <v>2.7799999999999998E-2</v>
      </c>
      <c r="AC195" s="56">
        <f>Table1[[#This Row],[New Device NC Discounted Purchase Price2]]*Table1[[#This Row],[36-Month Lease Rate Factor (excluding Software)]]*36</f>
        <v>4274.4568320000008</v>
      </c>
      <c r="AD195" s="47">
        <v>2.0899999999999998E-2</v>
      </c>
      <c r="AE195" s="56">
        <f>Table1[[#This Row],[New Device NC Discounted Purchase Price]]*Table1[[#This Row],[48-Month Lease Rate Factor (excluding Software)]]*48</f>
        <v>4284.7073280000004</v>
      </c>
      <c r="AF195" s="47">
        <v>1.6799999999999999E-2</v>
      </c>
      <c r="AG195" s="56">
        <f>Table1[[#This Row],[New Device NC Discounted Purchase Price2]]*Table1[[#This Row],[60-Month Lease Rate Factor (excluding Software)]]*60</f>
        <v>4305.2083200000006</v>
      </c>
      <c r="AH195" s="47">
        <v>2.7799999999999998E-2</v>
      </c>
      <c r="AI195" s="47">
        <v>2.0899999999999998E-2</v>
      </c>
      <c r="AJ195" s="47">
        <v>1.6799999999999999E-2</v>
      </c>
      <c r="AK195" s="37" t="s">
        <v>823</v>
      </c>
      <c r="AL195" s="45">
        <v>4062</v>
      </c>
      <c r="AM195" s="50">
        <v>0.5</v>
      </c>
      <c r="AN195" s="56">
        <v>2031</v>
      </c>
      <c r="AO195" s="35">
        <v>0</v>
      </c>
      <c r="AP195" s="52">
        <v>0</v>
      </c>
      <c r="AQ195" s="52">
        <v>0</v>
      </c>
      <c r="AR195" s="130">
        <f t="shared" si="22"/>
        <v>6093</v>
      </c>
      <c r="AS195" s="45">
        <v>295</v>
      </c>
      <c r="AT195" s="36" t="s">
        <v>79</v>
      </c>
      <c r="AU195" s="36" t="s">
        <v>104</v>
      </c>
      <c r="AV195" s="36">
        <v>12000</v>
      </c>
      <c r="AW195" s="36">
        <v>35</v>
      </c>
      <c r="AX195" s="36">
        <v>5.9</v>
      </c>
      <c r="AY195" s="54" t="s">
        <v>75</v>
      </c>
      <c r="AZ195" s="36">
        <v>1200</v>
      </c>
      <c r="BA195" s="36">
        <v>550</v>
      </c>
      <c r="BB195" s="36" t="s">
        <v>756</v>
      </c>
      <c r="BC195" s="10" t="s">
        <v>824</v>
      </c>
      <c r="BD195" s="59" t="str">
        <f t="shared" si="23"/>
        <v>Digital MFD - 31 to 40 CPM (Color)ESTUDIO 3525AC</v>
      </c>
      <c r="BE195" s="36"/>
      <c r="BF195" s="36"/>
    </row>
    <row r="196" spans="1:58" s="7" customFormat="1" ht="12.75" customHeight="1">
      <c r="A196" s="51" t="s">
        <v>116</v>
      </c>
      <c r="B196" s="35">
        <v>17</v>
      </c>
      <c r="C196" s="42" t="s">
        <v>138</v>
      </c>
      <c r="D196" s="35" t="s">
        <v>118</v>
      </c>
      <c r="E196" s="151">
        <v>12000</v>
      </c>
      <c r="F196" s="36" t="s">
        <v>68</v>
      </c>
      <c r="G196" s="36" t="s">
        <v>104</v>
      </c>
      <c r="H196" s="37" t="s">
        <v>803</v>
      </c>
      <c r="I196" s="37" t="s">
        <v>815</v>
      </c>
      <c r="J196" s="37" t="s">
        <v>816</v>
      </c>
      <c r="K196" s="131">
        <v>2574.1800000000007</v>
      </c>
      <c r="L196" s="131">
        <v>429.03000000000037</v>
      </c>
      <c r="M196" s="56">
        <v>758.87999999999988</v>
      </c>
      <c r="N196" s="18">
        <f>SUM(Table1[[#This Row],[New Device NC Discounted Purchase Price]:[Estimated Consumables Purchases During 3 Year Lifecycle]])</f>
        <v>3762.0900000000011</v>
      </c>
      <c r="O196" s="152">
        <f>Table1[[#This Row],[36-Month Total Lease Payments4]]</f>
        <v>2576.239344000001</v>
      </c>
      <c r="P196" s="152">
        <f>Table1[[#This Row],[Estimated 3 Year Maintenance Agreement Price5]]</f>
        <v>2160</v>
      </c>
      <c r="Q196" s="18">
        <f t="shared" si="21"/>
        <v>4736.2393440000014</v>
      </c>
      <c r="R196" s="45">
        <v>16936</v>
      </c>
      <c r="S196" s="50">
        <v>0.84800543221539915</v>
      </c>
      <c r="T196" s="56">
        <v>2574.1800000000007</v>
      </c>
      <c r="U196" s="50">
        <v>0.75</v>
      </c>
      <c r="V196" s="50">
        <v>0</v>
      </c>
      <c r="W196" s="57" t="s">
        <v>805</v>
      </c>
      <c r="X196" s="44" t="s">
        <v>817</v>
      </c>
      <c r="Y196" s="45">
        <v>14301</v>
      </c>
      <c r="Z196" s="50">
        <v>0.97</v>
      </c>
      <c r="AA196" s="56">
        <v>429.03000000000037</v>
      </c>
      <c r="AB196" s="153">
        <v>2.7799999999999998E-2</v>
      </c>
      <c r="AC196" s="56">
        <f>Table1[[#This Row],[New Device NC Discounted Purchase Price2]]*Table1[[#This Row],[36-Month Lease Rate Factor (excluding Software)]]*36</f>
        <v>2576.239344000001</v>
      </c>
      <c r="AD196" s="47">
        <v>2.0899999999999998E-2</v>
      </c>
      <c r="AE196" s="56">
        <f>Table1[[#This Row],[New Device NC Discounted Purchase Price]]*Table1[[#This Row],[48-Month Lease Rate Factor (excluding Software)]]*48</f>
        <v>2582.4173760000008</v>
      </c>
      <c r="AF196" s="47">
        <v>1.6799999999999999E-2</v>
      </c>
      <c r="AG196" s="56">
        <f>Table1[[#This Row],[New Device NC Discounted Purchase Price2]]*Table1[[#This Row],[60-Month Lease Rate Factor (excluding Software)]]*60</f>
        <v>2594.7734400000008</v>
      </c>
      <c r="AH196" s="47">
        <v>2.7799999999999998E-2</v>
      </c>
      <c r="AI196" s="47">
        <v>2.0899999999999998E-2</v>
      </c>
      <c r="AJ196" s="47">
        <v>1.6799999999999999E-2</v>
      </c>
      <c r="AK196" s="37" t="s">
        <v>818</v>
      </c>
      <c r="AL196" s="45">
        <v>1440</v>
      </c>
      <c r="AM196" s="50">
        <v>0.5</v>
      </c>
      <c r="AN196" s="56">
        <v>720</v>
      </c>
      <c r="AO196" s="35">
        <v>0</v>
      </c>
      <c r="AP196" s="52">
        <v>0</v>
      </c>
      <c r="AQ196" s="154"/>
      <c r="AR196" s="130">
        <f t="shared" si="22"/>
        <v>2160</v>
      </c>
      <c r="AS196" s="45">
        <v>295</v>
      </c>
      <c r="AT196" s="36" t="s">
        <v>68</v>
      </c>
      <c r="AU196" s="36" t="s">
        <v>104</v>
      </c>
      <c r="AV196" s="36">
        <v>12000</v>
      </c>
      <c r="AW196" s="36">
        <v>35</v>
      </c>
      <c r="AX196" s="36">
        <v>3.6</v>
      </c>
      <c r="AY196" s="54" t="s">
        <v>75</v>
      </c>
      <c r="AZ196" s="36">
        <v>1200</v>
      </c>
      <c r="BA196" s="36">
        <v>550</v>
      </c>
      <c r="BB196" s="36" t="s">
        <v>756</v>
      </c>
      <c r="BC196" s="10" t="s">
        <v>819</v>
      </c>
      <c r="BD196" s="59" t="str">
        <f t="shared" si="23"/>
        <v>Digital MFD - 31 to 40 CPM (Mono)(Ledger)ESTUDIO 3528A</v>
      </c>
      <c r="BE196" s="36"/>
      <c r="BF196" s="36"/>
    </row>
    <row r="197" spans="1:58" s="7" customFormat="1" ht="12.75" customHeight="1">
      <c r="A197" s="51" t="s">
        <v>116</v>
      </c>
      <c r="B197" s="35">
        <v>18</v>
      </c>
      <c r="C197" s="42" t="s">
        <v>140</v>
      </c>
      <c r="D197" s="35" t="s">
        <v>118</v>
      </c>
      <c r="E197" s="151">
        <v>12000</v>
      </c>
      <c r="F197" s="36" t="s">
        <v>79</v>
      </c>
      <c r="G197" s="36" t="s">
        <v>104</v>
      </c>
      <c r="H197" s="37" t="s">
        <v>803</v>
      </c>
      <c r="I197" s="37" t="s">
        <v>820</v>
      </c>
      <c r="J197" s="37" t="s">
        <v>821</v>
      </c>
      <c r="K197" s="131">
        <v>4271.0400000000009</v>
      </c>
      <c r="L197" s="131">
        <v>711.8400000000006</v>
      </c>
      <c r="M197" s="56">
        <v>3486.88</v>
      </c>
      <c r="N197" s="18">
        <f>SUM(Table1[[#This Row],[New Device NC Discounted Purchase Price]:[Estimated Consumables Purchases During 3 Year Lifecycle]])</f>
        <v>8469.760000000002</v>
      </c>
      <c r="O197" s="152">
        <f>Table1[[#This Row],[36-Month Total Lease Payments4]]</f>
        <v>4274.4568320000008</v>
      </c>
      <c r="P197" s="152">
        <f>Table1[[#This Row],[Estimated 3 Year Maintenance Agreement Price5]]</f>
        <v>6093</v>
      </c>
      <c r="Q197" s="18">
        <f t="shared" si="21"/>
        <v>10367.456832</v>
      </c>
      <c r="R197" s="45">
        <v>28096</v>
      </c>
      <c r="S197" s="50">
        <v>0.84799999999999998</v>
      </c>
      <c r="T197" s="56">
        <v>4271.0400000000009</v>
      </c>
      <c r="U197" s="50">
        <v>0.75</v>
      </c>
      <c r="V197" s="50">
        <v>0</v>
      </c>
      <c r="W197" s="57" t="s">
        <v>805</v>
      </c>
      <c r="X197" s="44" t="s">
        <v>822</v>
      </c>
      <c r="Y197" s="45">
        <v>23728</v>
      </c>
      <c r="Z197" s="50">
        <v>0.97</v>
      </c>
      <c r="AA197" s="56">
        <v>711.8400000000006</v>
      </c>
      <c r="AB197" s="153">
        <v>2.7799999999999998E-2</v>
      </c>
      <c r="AC197" s="56">
        <f>Table1[[#This Row],[New Device NC Discounted Purchase Price2]]*Table1[[#This Row],[36-Month Lease Rate Factor (excluding Software)]]*36</f>
        <v>4274.4568320000008</v>
      </c>
      <c r="AD197" s="47">
        <v>2.0899999999999998E-2</v>
      </c>
      <c r="AE197" s="56">
        <f>Table1[[#This Row],[New Device NC Discounted Purchase Price]]*Table1[[#This Row],[48-Month Lease Rate Factor (excluding Software)]]*48</f>
        <v>4284.7073280000004</v>
      </c>
      <c r="AF197" s="47">
        <v>1.6799999999999999E-2</v>
      </c>
      <c r="AG197" s="56">
        <f>Table1[[#This Row],[New Device NC Discounted Purchase Price2]]*Table1[[#This Row],[60-Month Lease Rate Factor (excluding Software)]]*60</f>
        <v>4305.2083200000006</v>
      </c>
      <c r="AH197" s="47">
        <v>2.7799999999999998E-2</v>
      </c>
      <c r="AI197" s="47">
        <v>2.0899999999999998E-2</v>
      </c>
      <c r="AJ197" s="47">
        <v>1.6799999999999999E-2</v>
      </c>
      <c r="AK197" s="37" t="s">
        <v>823</v>
      </c>
      <c r="AL197" s="45">
        <v>4062</v>
      </c>
      <c r="AM197" s="50">
        <v>0.5</v>
      </c>
      <c r="AN197" s="56">
        <v>2031</v>
      </c>
      <c r="AO197" s="35">
        <v>0</v>
      </c>
      <c r="AP197" s="52">
        <v>0</v>
      </c>
      <c r="AQ197" s="52">
        <v>0</v>
      </c>
      <c r="AR197" s="130">
        <f t="shared" si="22"/>
        <v>6093</v>
      </c>
      <c r="AS197" s="45">
        <v>295</v>
      </c>
      <c r="AT197" s="36" t="s">
        <v>79</v>
      </c>
      <c r="AU197" s="36" t="s">
        <v>104</v>
      </c>
      <c r="AV197" s="36">
        <v>12000</v>
      </c>
      <c r="AW197" s="36">
        <v>35</v>
      </c>
      <c r="AX197" s="36">
        <v>5.9</v>
      </c>
      <c r="AY197" s="54" t="s">
        <v>75</v>
      </c>
      <c r="AZ197" s="36">
        <v>1200</v>
      </c>
      <c r="BA197" s="36">
        <v>550</v>
      </c>
      <c r="BB197" s="36" t="s">
        <v>756</v>
      </c>
      <c r="BC197" s="10" t="s">
        <v>824</v>
      </c>
      <c r="BD197" s="59" t="str">
        <f t="shared" si="23"/>
        <v>Digital MFD - 31 to 40 CPM (Color)(Ledger)ESTUDIO 3525AC</v>
      </c>
      <c r="BE197" s="36"/>
      <c r="BF197" s="36"/>
    </row>
    <row r="198" spans="1:58" s="7" customFormat="1" ht="12.75" customHeight="1">
      <c r="A198" s="51" t="s">
        <v>146</v>
      </c>
      <c r="B198" s="35">
        <v>19</v>
      </c>
      <c r="C198" s="42" t="s">
        <v>147</v>
      </c>
      <c r="D198" s="35" t="s">
        <v>118</v>
      </c>
      <c r="E198" s="151">
        <v>16000</v>
      </c>
      <c r="F198" s="36" t="s">
        <v>68</v>
      </c>
      <c r="G198" s="36" t="s">
        <v>69</v>
      </c>
      <c r="H198" s="37" t="s">
        <v>803</v>
      </c>
      <c r="I198" s="37" t="s">
        <v>825</v>
      </c>
      <c r="J198" s="37" t="s">
        <v>826</v>
      </c>
      <c r="K198" s="131">
        <v>2982.1400000000008</v>
      </c>
      <c r="L198" s="131">
        <v>526.26000000000045</v>
      </c>
      <c r="M198" s="56">
        <v>1096.1600000000001</v>
      </c>
      <c r="N198" s="18">
        <f>SUM(Table1[[#This Row],[New Device NC Discounted Purchase Price]:[Estimated Consumables Purchases During 3 Year Lifecycle]])</f>
        <v>4604.5600000000013</v>
      </c>
      <c r="O198" s="152">
        <f>Table1[[#This Row],[36-Month Total Lease Payments4]]</f>
        <v>2984.5257120000006</v>
      </c>
      <c r="P198" s="152">
        <f>Table1[[#This Row],[Estimated 3 Year Maintenance Agreement Price5]]</f>
        <v>2736</v>
      </c>
      <c r="Q198" s="18">
        <f t="shared" si="21"/>
        <v>5720.5257120000006</v>
      </c>
      <c r="R198" s="45">
        <v>19876</v>
      </c>
      <c r="S198" s="50">
        <v>0.85</v>
      </c>
      <c r="T198" s="56">
        <v>2982.1400000000008</v>
      </c>
      <c r="U198" s="50">
        <v>0.75</v>
      </c>
      <c r="V198" s="50">
        <v>0</v>
      </c>
      <c r="W198" s="57" t="s">
        <v>805</v>
      </c>
      <c r="X198" s="44" t="s">
        <v>827</v>
      </c>
      <c r="Y198" s="45">
        <v>17542</v>
      </c>
      <c r="Z198" s="50">
        <v>0.97</v>
      </c>
      <c r="AA198" s="56">
        <v>526.26000000000045</v>
      </c>
      <c r="AB198" s="153">
        <v>2.7799999999999998E-2</v>
      </c>
      <c r="AC198" s="56">
        <f>Table1[[#This Row],[New Device NC Discounted Purchase Price2]]*Table1[[#This Row],[36-Month Lease Rate Factor (excluding Software)]]*36</f>
        <v>2984.5257120000006</v>
      </c>
      <c r="AD198" s="47">
        <v>2.0899999999999998E-2</v>
      </c>
      <c r="AE198" s="56">
        <f>Table1[[#This Row],[New Device NC Discounted Purchase Price]]*Table1[[#This Row],[48-Month Lease Rate Factor (excluding Software)]]*48</f>
        <v>2991.6828480000008</v>
      </c>
      <c r="AF198" s="47">
        <v>1.6799999999999999E-2</v>
      </c>
      <c r="AG198" s="56">
        <f>Table1[[#This Row],[New Device NC Discounted Purchase Price2]]*Table1[[#This Row],[60-Month Lease Rate Factor (excluding Software)]]*60</f>
        <v>3005.9971200000005</v>
      </c>
      <c r="AH198" s="47">
        <v>2.7799999999999998E-2</v>
      </c>
      <c r="AI198" s="47">
        <v>2.0899999999999998E-2</v>
      </c>
      <c r="AJ198" s="47">
        <v>1.6799999999999999E-2</v>
      </c>
      <c r="AK198" s="37" t="s">
        <v>828</v>
      </c>
      <c r="AL198" s="45">
        <v>1824</v>
      </c>
      <c r="AM198" s="50">
        <v>0.5</v>
      </c>
      <c r="AN198" s="56">
        <v>912</v>
      </c>
      <c r="AO198" s="35">
        <v>0</v>
      </c>
      <c r="AP198" s="52">
        <v>0</v>
      </c>
      <c r="AQ198" s="154"/>
      <c r="AR198" s="130">
        <f t="shared" si="22"/>
        <v>2736</v>
      </c>
      <c r="AS198" s="45">
        <v>295</v>
      </c>
      <c r="AT198" s="36" t="s">
        <v>68</v>
      </c>
      <c r="AU198" s="36" t="s">
        <v>104</v>
      </c>
      <c r="AV198" s="36">
        <v>16000</v>
      </c>
      <c r="AW198" s="36">
        <v>45</v>
      </c>
      <c r="AX198" s="36">
        <v>3.6</v>
      </c>
      <c r="AY198" s="54" t="s">
        <v>75</v>
      </c>
      <c r="AZ198" s="36">
        <v>1200</v>
      </c>
      <c r="BA198" s="36">
        <v>550</v>
      </c>
      <c r="BB198" s="36" t="s">
        <v>756</v>
      </c>
      <c r="BC198" s="10" t="s">
        <v>829</v>
      </c>
      <c r="BD198" s="59" t="str">
        <f t="shared" si="23"/>
        <v>Digital MFD - 41 to 54 CPM (Mono)ESTUDIO 4528A</v>
      </c>
      <c r="BE198" s="36"/>
      <c r="BF198" s="36"/>
    </row>
    <row r="199" spans="1:58" s="7" customFormat="1" ht="12.75" customHeight="1">
      <c r="A199" s="51" t="s">
        <v>146</v>
      </c>
      <c r="B199" s="35">
        <v>20</v>
      </c>
      <c r="C199" s="42" t="s">
        <v>150</v>
      </c>
      <c r="D199" s="35" t="s">
        <v>118</v>
      </c>
      <c r="E199" s="151">
        <v>16000</v>
      </c>
      <c r="F199" s="36" t="s">
        <v>79</v>
      </c>
      <c r="G199" s="36" t="s">
        <v>69</v>
      </c>
      <c r="H199" s="37" t="s">
        <v>803</v>
      </c>
      <c r="I199" s="37" t="s">
        <v>830</v>
      </c>
      <c r="J199" s="37" t="s">
        <v>831</v>
      </c>
      <c r="K199" s="131">
        <v>5211.9000000000015</v>
      </c>
      <c r="L199" s="131">
        <v>868.65000000000077</v>
      </c>
      <c r="M199" s="56">
        <v>4488.8</v>
      </c>
      <c r="N199" s="18">
        <f>SUM(Table1[[#This Row],[New Device NC Discounted Purchase Price]:[Estimated Consumables Purchases During 3 Year Lifecycle]])</f>
        <v>10569.350000000002</v>
      </c>
      <c r="O199" s="152">
        <f>Table1[[#This Row],[36-Month Total Lease Payments4]]</f>
        <v>5216.0695200000009</v>
      </c>
      <c r="P199" s="152">
        <f>Table1[[#This Row],[Estimated 3 Year Maintenance Agreement Price5]]</f>
        <v>7759.5</v>
      </c>
      <c r="Q199" s="18">
        <f t="shared" si="21"/>
        <v>12975.569520000001</v>
      </c>
      <c r="R199" s="45">
        <v>28096</v>
      </c>
      <c r="S199" s="50">
        <v>0.8145</v>
      </c>
      <c r="T199" s="56">
        <v>5211.9000000000015</v>
      </c>
      <c r="U199" s="50">
        <v>0.75</v>
      </c>
      <c r="V199" s="50">
        <v>0</v>
      </c>
      <c r="W199" s="57" t="s">
        <v>805</v>
      </c>
      <c r="X199" s="44" t="s">
        <v>832</v>
      </c>
      <c r="Y199" s="45">
        <v>28955</v>
      </c>
      <c r="Z199" s="50">
        <v>0.97</v>
      </c>
      <c r="AA199" s="56">
        <v>868.65000000000077</v>
      </c>
      <c r="AB199" s="153">
        <v>2.7799999999999998E-2</v>
      </c>
      <c r="AC199" s="56">
        <f>Table1[[#This Row],[New Device NC Discounted Purchase Price2]]*Table1[[#This Row],[36-Month Lease Rate Factor (excluding Software)]]*36</f>
        <v>5216.0695200000009</v>
      </c>
      <c r="AD199" s="47">
        <v>2.0899999999999998E-2</v>
      </c>
      <c r="AE199" s="56">
        <f>Table1[[#This Row],[New Device NC Discounted Purchase Price]]*Table1[[#This Row],[48-Month Lease Rate Factor (excluding Software)]]*48</f>
        <v>5228.5780800000011</v>
      </c>
      <c r="AF199" s="47">
        <v>1.6799999999999999E-2</v>
      </c>
      <c r="AG199" s="56">
        <f>Table1[[#This Row],[New Device NC Discounted Purchase Price2]]*Table1[[#This Row],[60-Month Lease Rate Factor (excluding Software)]]*60</f>
        <v>5253.5952000000016</v>
      </c>
      <c r="AH199" s="47">
        <v>2.7799999999999998E-2</v>
      </c>
      <c r="AI199" s="47">
        <v>2.0899999999999998E-2</v>
      </c>
      <c r="AJ199" s="47">
        <v>1.6799999999999999E-2</v>
      </c>
      <c r="AK199" s="37" t="s">
        <v>833</v>
      </c>
      <c r="AL199" s="45">
        <v>5173</v>
      </c>
      <c r="AM199" s="50">
        <v>0.5</v>
      </c>
      <c r="AN199" s="56">
        <v>2586.5</v>
      </c>
      <c r="AO199" s="35">
        <v>0</v>
      </c>
      <c r="AP199" s="52">
        <v>0</v>
      </c>
      <c r="AQ199" s="52">
        <v>0</v>
      </c>
      <c r="AR199" s="130">
        <f t="shared" si="22"/>
        <v>7759.5</v>
      </c>
      <c r="AS199" s="45">
        <v>295</v>
      </c>
      <c r="AT199" s="36" t="s">
        <v>79</v>
      </c>
      <c r="AU199" s="36" t="s">
        <v>104</v>
      </c>
      <c r="AV199" s="36">
        <v>16000</v>
      </c>
      <c r="AW199" s="36">
        <v>45</v>
      </c>
      <c r="AX199" s="36">
        <v>4.4000000000000004</v>
      </c>
      <c r="AY199" s="54" t="s">
        <v>75</v>
      </c>
      <c r="AZ199" s="36">
        <v>1200</v>
      </c>
      <c r="BA199" s="36">
        <v>550</v>
      </c>
      <c r="BB199" s="36" t="s">
        <v>756</v>
      </c>
      <c r="BC199" s="10" t="s">
        <v>834</v>
      </c>
      <c r="BD199" s="59" t="str">
        <f t="shared" si="23"/>
        <v>Digital MFD - 41 to 54 CPM (Color)ESTUDIO 4525AC</v>
      </c>
      <c r="BE199" s="36"/>
      <c r="BF199" s="36"/>
    </row>
    <row r="200" spans="1:58" s="7" customFormat="1" ht="12.75" customHeight="1">
      <c r="A200" s="51" t="s">
        <v>146</v>
      </c>
      <c r="B200" s="35">
        <v>21</v>
      </c>
      <c r="C200" s="42" t="s">
        <v>155</v>
      </c>
      <c r="D200" s="35" t="s">
        <v>118</v>
      </c>
      <c r="E200" s="151">
        <v>16000</v>
      </c>
      <c r="F200" s="36" t="s">
        <v>68</v>
      </c>
      <c r="G200" s="36" t="s">
        <v>104</v>
      </c>
      <c r="H200" s="37" t="s">
        <v>803</v>
      </c>
      <c r="I200" s="37" t="s">
        <v>825</v>
      </c>
      <c r="J200" s="37" t="s">
        <v>826</v>
      </c>
      <c r="K200" s="131">
        <v>2982.1400000000008</v>
      </c>
      <c r="L200" s="131">
        <v>526.26000000000045</v>
      </c>
      <c r="M200" s="56">
        <v>1096.1600000000001</v>
      </c>
      <c r="N200" s="18">
        <f>SUM(Table1[[#This Row],[New Device NC Discounted Purchase Price]:[Estimated Consumables Purchases During 3 Year Lifecycle]])</f>
        <v>4604.5600000000013</v>
      </c>
      <c r="O200" s="152">
        <f>Table1[[#This Row],[36-Month Total Lease Payments4]]</f>
        <v>2984.5257120000006</v>
      </c>
      <c r="P200" s="152">
        <f>Table1[[#This Row],[Estimated 3 Year Maintenance Agreement Price5]]</f>
        <v>2736</v>
      </c>
      <c r="Q200" s="18">
        <f t="shared" si="21"/>
        <v>5720.5257120000006</v>
      </c>
      <c r="R200" s="45">
        <v>19876</v>
      </c>
      <c r="S200" s="50">
        <v>0.85</v>
      </c>
      <c r="T200" s="56">
        <v>2982.1400000000008</v>
      </c>
      <c r="U200" s="50">
        <v>0.75</v>
      </c>
      <c r="V200" s="50">
        <v>0</v>
      </c>
      <c r="W200" s="57" t="s">
        <v>805</v>
      </c>
      <c r="X200" s="44" t="s">
        <v>827</v>
      </c>
      <c r="Y200" s="45">
        <v>17542</v>
      </c>
      <c r="Z200" s="50">
        <v>0.97</v>
      </c>
      <c r="AA200" s="56">
        <v>526.26000000000045</v>
      </c>
      <c r="AB200" s="153">
        <v>2.7799999999999998E-2</v>
      </c>
      <c r="AC200" s="56">
        <f>Table1[[#This Row],[New Device NC Discounted Purchase Price2]]*Table1[[#This Row],[36-Month Lease Rate Factor (excluding Software)]]*36</f>
        <v>2984.5257120000006</v>
      </c>
      <c r="AD200" s="47">
        <v>2.0899999999999998E-2</v>
      </c>
      <c r="AE200" s="56">
        <f>Table1[[#This Row],[New Device NC Discounted Purchase Price]]*Table1[[#This Row],[48-Month Lease Rate Factor (excluding Software)]]*48</f>
        <v>2991.6828480000008</v>
      </c>
      <c r="AF200" s="47">
        <v>1.6799999999999999E-2</v>
      </c>
      <c r="AG200" s="56">
        <f>Table1[[#This Row],[New Device NC Discounted Purchase Price2]]*Table1[[#This Row],[60-Month Lease Rate Factor (excluding Software)]]*60</f>
        <v>3005.9971200000005</v>
      </c>
      <c r="AH200" s="47">
        <v>2.7799999999999998E-2</v>
      </c>
      <c r="AI200" s="47">
        <v>2.0899999999999998E-2</v>
      </c>
      <c r="AJ200" s="47">
        <v>1.6799999999999999E-2</v>
      </c>
      <c r="AK200" s="37" t="s">
        <v>828</v>
      </c>
      <c r="AL200" s="45">
        <v>1824</v>
      </c>
      <c r="AM200" s="50">
        <v>0.5</v>
      </c>
      <c r="AN200" s="56">
        <v>912</v>
      </c>
      <c r="AO200" s="35">
        <v>0</v>
      </c>
      <c r="AP200" s="52">
        <v>0</v>
      </c>
      <c r="AQ200" s="154"/>
      <c r="AR200" s="130">
        <f t="shared" si="22"/>
        <v>2736</v>
      </c>
      <c r="AS200" s="45">
        <v>295</v>
      </c>
      <c r="AT200" s="36" t="s">
        <v>68</v>
      </c>
      <c r="AU200" s="36" t="s">
        <v>104</v>
      </c>
      <c r="AV200" s="36">
        <v>16000</v>
      </c>
      <c r="AW200" s="36">
        <v>45</v>
      </c>
      <c r="AX200" s="36">
        <v>3.6</v>
      </c>
      <c r="AY200" s="54" t="s">
        <v>75</v>
      </c>
      <c r="AZ200" s="36">
        <v>1200</v>
      </c>
      <c r="BA200" s="36">
        <v>550</v>
      </c>
      <c r="BB200" s="36" t="s">
        <v>756</v>
      </c>
      <c r="BC200" s="10" t="s">
        <v>829</v>
      </c>
      <c r="BD200" s="59" t="str">
        <f t="shared" si="23"/>
        <v>Digital MFD - 41 to 54 CPM (Mono)(Ledger)ESTUDIO 4528A</v>
      </c>
      <c r="BE200" s="36"/>
      <c r="BF200" s="36"/>
    </row>
    <row r="201" spans="1:58" s="7" customFormat="1" ht="12.75" customHeight="1">
      <c r="A201" s="51" t="s">
        <v>146</v>
      </c>
      <c r="B201" s="35">
        <v>22</v>
      </c>
      <c r="C201" s="42" t="s">
        <v>159</v>
      </c>
      <c r="D201" s="35" t="s">
        <v>118</v>
      </c>
      <c r="E201" s="151">
        <v>16000</v>
      </c>
      <c r="F201" s="36" t="s">
        <v>79</v>
      </c>
      <c r="G201" s="36" t="s">
        <v>104</v>
      </c>
      <c r="H201" s="37" t="s">
        <v>803</v>
      </c>
      <c r="I201" s="37" t="s">
        <v>830</v>
      </c>
      <c r="J201" s="37" t="s">
        <v>831</v>
      </c>
      <c r="K201" s="131">
        <v>5211.9000000000015</v>
      </c>
      <c r="L201" s="131">
        <v>868.65000000000077</v>
      </c>
      <c r="M201" s="56">
        <v>4488.8</v>
      </c>
      <c r="N201" s="18">
        <f>SUM(Table1[[#This Row],[New Device NC Discounted Purchase Price]:[Estimated Consumables Purchases During 3 Year Lifecycle]])</f>
        <v>10569.350000000002</v>
      </c>
      <c r="O201" s="152">
        <f>Table1[[#This Row],[36-Month Total Lease Payments4]]</f>
        <v>5216.0695200000009</v>
      </c>
      <c r="P201" s="152">
        <f>Table1[[#This Row],[Estimated 3 Year Maintenance Agreement Price5]]</f>
        <v>7759.5</v>
      </c>
      <c r="Q201" s="18">
        <f t="shared" si="21"/>
        <v>12975.569520000001</v>
      </c>
      <c r="R201" s="45">
        <v>28096</v>
      </c>
      <c r="S201" s="50">
        <v>0.8145</v>
      </c>
      <c r="T201" s="56">
        <v>5211.9000000000015</v>
      </c>
      <c r="U201" s="50">
        <v>0.75</v>
      </c>
      <c r="V201" s="50">
        <v>0</v>
      </c>
      <c r="W201" s="57" t="s">
        <v>805</v>
      </c>
      <c r="X201" s="44" t="s">
        <v>832</v>
      </c>
      <c r="Y201" s="45">
        <v>28955</v>
      </c>
      <c r="Z201" s="50">
        <v>0.97</v>
      </c>
      <c r="AA201" s="56">
        <v>868.65000000000077</v>
      </c>
      <c r="AB201" s="153">
        <v>2.7799999999999998E-2</v>
      </c>
      <c r="AC201" s="56">
        <f>Table1[[#This Row],[New Device NC Discounted Purchase Price2]]*Table1[[#This Row],[36-Month Lease Rate Factor (excluding Software)]]*36</f>
        <v>5216.0695200000009</v>
      </c>
      <c r="AD201" s="47">
        <v>2.0899999999999998E-2</v>
      </c>
      <c r="AE201" s="56">
        <f>Table1[[#This Row],[New Device NC Discounted Purchase Price]]*Table1[[#This Row],[48-Month Lease Rate Factor (excluding Software)]]*48</f>
        <v>5228.5780800000011</v>
      </c>
      <c r="AF201" s="47">
        <v>1.6799999999999999E-2</v>
      </c>
      <c r="AG201" s="56">
        <f>Table1[[#This Row],[New Device NC Discounted Purchase Price2]]*Table1[[#This Row],[60-Month Lease Rate Factor (excluding Software)]]*60</f>
        <v>5253.5952000000016</v>
      </c>
      <c r="AH201" s="47">
        <v>2.7799999999999998E-2</v>
      </c>
      <c r="AI201" s="47">
        <v>2.0899999999999998E-2</v>
      </c>
      <c r="AJ201" s="47">
        <v>1.6799999999999999E-2</v>
      </c>
      <c r="AK201" s="37" t="s">
        <v>833</v>
      </c>
      <c r="AL201" s="45">
        <v>5173</v>
      </c>
      <c r="AM201" s="50">
        <v>0.5</v>
      </c>
      <c r="AN201" s="56">
        <v>2586.5</v>
      </c>
      <c r="AO201" s="35">
        <v>0</v>
      </c>
      <c r="AP201" s="52">
        <v>0</v>
      </c>
      <c r="AQ201" s="52">
        <v>0</v>
      </c>
      <c r="AR201" s="130">
        <f t="shared" si="22"/>
        <v>7759.5</v>
      </c>
      <c r="AS201" s="45">
        <v>295</v>
      </c>
      <c r="AT201" s="36" t="s">
        <v>79</v>
      </c>
      <c r="AU201" s="36" t="s">
        <v>104</v>
      </c>
      <c r="AV201" s="36">
        <v>16000</v>
      </c>
      <c r="AW201" s="36">
        <v>45</v>
      </c>
      <c r="AX201" s="36">
        <v>4.4000000000000004</v>
      </c>
      <c r="AY201" s="54" t="s">
        <v>75</v>
      </c>
      <c r="AZ201" s="36">
        <v>1200</v>
      </c>
      <c r="BA201" s="36">
        <v>550</v>
      </c>
      <c r="BB201" s="36" t="s">
        <v>756</v>
      </c>
      <c r="BC201" s="10" t="s">
        <v>834</v>
      </c>
      <c r="BD201" s="59" t="str">
        <f t="shared" si="23"/>
        <v>Digital MFD - 41 to 54 CPM (Color)(Ledger)ESTUDIO 4525AC</v>
      </c>
      <c r="BE201" s="36"/>
      <c r="BF201" s="36"/>
    </row>
    <row r="202" spans="1:58" s="7" customFormat="1" ht="30" customHeight="1">
      <c r="A202" s="51" t="s">
        <v>146</v>
      </c>
      <c r="B202" s="35">
        <v>23</v>
      </c>
      <c r="C202" s="42" t="s">
        <v>162</v>
      </c>
      <c r="D202" s="35" t="s">
        <v>118</v>
      </c>
      <c r="E202" s="151">
        <v>25000</v>
      </c>
      <c r="F202" s="36" t="s">
        <v>68</v>
      </c>
      <c r="G202" s="36" t="s">
        <v>69</v>
      </c>
      <c r="H202" s="37" t="s">
        <v>803</v>
      </c>
      <c r="I202" s="37" t="s">
        <v>835</v>
      </c>
      <c r="J202" s="37" t="s">
        <v>836</v>
      </c>
      <c r="K202" s="131">
        <v>3922.72</v>
      </c>
      <c r="L202" s="131">
        <v>779.28000000000065</v>
      </c>
      <c r="M202" s="56">
        <v>2018.72</v>
      </c>
      <c r="N202" s="18">
        <f>SUM(Table1[[#This Row],[New Device NC Discounted Purchase Price]:[Estimated Consumables Purchases During 3 Year Lifecycle]])</f>
        <v>6720.72</v>
      </c>
      <c r="O202" s="152">
        <f>Table1[[#This Row],[36-Month Total Lease Payments4]]</f>
        <v>3925.8581759999993</v>
      </c>
      <c r="P202" s="152">
        <f>Table1[[#This Row],[Estimated 3 Year Maintenance Agreement Price5]]</f>
        <v>4050</v>
      </c>
      <c r="Q202" s="18">
        <f t="shared" si="21"/>
        <v>7975.8581759999997</v>
      </c>
      <c r="R202" s="45">
        <v>24517</v>
      </c>
      <c r="S202" s="50">
        <v>0.84</v>
      </c>
      <c r="T202" s="56">
        <v>3922.72</v>
      </c>
      <c r="U202" s="50">
        <v>0.75</v>
      </c>
      <c r="V202" s="50">
        <v>0</v>
      </c>
      <c r="W202" s="57" t="s">
        <v>805</v>
      </c>
      <c r="X202" s="44" t="s">
        <v>837</v>
      </c>
      <c r="Y202" s="45">
        <v>25976</v>
      </c>
      <c r="Z202" s="50">
        <v>0.97</v>
      </c>
      <c r="AA202" s="56">
        <v>779.28000000000065</v>
      </c>
      <c r="AB202" s="153">
        <v>2.7799999999999998E-2</v>
      </c>
      <c r="AC202" s="56">
        <f>Table1[[#This Row],[New Device NC Discounted Purchase Price2]]*Table1[[#This Row],[36-Month Lease Rate Factor (excluding Software)]]*36</f>
        <v>3925.8581759999993</v>
      </c>
      <c r="AD202" s="47">
        <v>2.0899999999999998E-2</v>
      </c>
      <c r="AE202" s="56">
        <f>Table1[[#This Row],[New Device NC Discounted Purchase Price]]*Table1[[#This Row],[48-Month Lease Rate Factor (excluding Software)]]*48</f>
        <v>3935.2727039999991</v>
      </c>
      <c r="AF202" s="47">
        <v>1.6799999999999999E-2</v>
      </c>
      <c r="AG202" s="56">
        <f>Table1[[#This Row],[New Device NC Discounted Purchase Price2]]*Table1[[#This Row],[60-Month Lease Rate Factor (excluding Software)]]*60</f>
        <v>3954.1017599999991</v>
      </c>
      <c r="AH202" s="47">
        <v>2.7799999999999998E-2</v>
      </c>
      <c r="AI202" s="47">
        <v>2.0899999999999998E-2</v>
      </c>
      <c r="AJ202" s="47">
        <v>1.6799999999999999E-2</v>
      </c>
      <c r="AK202" s="37" t="s">
        <v>838</v>
      </c>
      <c r="AL202" s="45">
        <v>2700</v>
      </c>
      <c r="AM202" s="50">
        <v>0.5</v>
      </c>
      <c r="AN202" s="56">
        <v>1350</v>
      </c>
      <c r="AO202" s="43" t="s">
        <v>839</v>
      </c>
      <c r="AP202" s="52">
        <v>0</v>
      </c>
      <c r="AQ202" s="154"/>
      <c r="AR202" s="130">
        <f t="shared" si="22"/>
        <v>4050</v>
      </c>
      <c r="AS202" s="45">
        <v>295</v>
      </c>
      <c r="AT202" s="36" t="s">
        <v>68</v>
      </c>
      <c r="AU202" s="36" t="s">
        <v>104</v>
      </c>
      <c r="AV202" s="36">
        <v>120000</v>
      </c>
      <c r="AW202" s="36">
        <v>55</v>
      </c>
      <c r="AX202" s="36">
        <v>5.2</v>
      </c>
      <c r="AY202" s="54" t="s">
        <v>75</v>
      </c>
      <c r="AZ202" s="36">
        <v>3200</v>
      </c>
      <c r="BA202" s="36">
        <v>500</v>
      </c>
      <c r="BB202" s="36" t="s">
        <v>211</v>
      </c>
      <c r="BC202" s="10" t="s">
        <v>840</v>
      </c>
      <c r="BD202" s="59" t="str">
        <f t="shared" si="23"/>
        <v>Digital MFD - 55 to 69 CPM (Mono)Estudio 5528a</v>
      </c>
      <c r="BE202" s="36"/>
      <c r="BF202" s="36"/>
    </row>
    <row r="203" spans="1:58" s="7" customFormat="1" ht="26.25" customHeight="1">
      <c r="A203" s="51" t="s">
        <v>168</v>
      </c>
      <c r="B203" s="35">
        <v>24</v>
      </c>
      <c r="C203" s="42" t="s">
        <v>169</v>
      </c>
      <c r="D203" s="35" t="s">
        <v>118</v>
      </c>
      <c r="E203" s="151">
        <v>25000</v>
      </c>
      <c r="F203" s="36" t="s">
        <v>68</v>
      </c>
      <c r="G203" s="36" t="s">
        <v>104</v>
      </c>
      <c r="H203" s="37" t="s">
        <v>803</v>
      </c>
      <c r="I203" s="37" t="s">
        <v>835</v>
      </c>
      <c r="J203" s="37" t="s">
        <v>836</v>
      </c>
      <c r="K203" s="131">
        <v>3922.72</v>
      </c>
      <c r="L203" s="131">
        <v>779.28000000000065</v>
      </c>
      <c r="M203" s="56">
        <v>2018.72</v>
      </c>
      <c r="N203" s="18">
        <f>SUM(Table1[[#This Row],[New Device NC Discounted Purchase Price]:[Estimated Consumables Purchases During 3 Year Lifecycle]])</f>
        <v>6720.72</v>
      </c>
      <c r="O203" s="152">
        <f>Table1[[#This Row],[36-Month Total Lease Payments4]]</f>
        <v>3925.8581759999993</v>
      </c>
      <c r="P203" s="152">
        <f>Table1[[#This Row],[Estimated 3 Year Maintenance Agreement Price5]]</f>
        <v>4050</v>
      </c>
      <c r="Q203" s="18">
        <f t="shared" si="21"/>
        <v>7975.8581759999997</v>
      </c>
      <c r="R203" s="45">
        <v>24517</v>
      </c>
      <c r="S203" s="50">
        <v>0.84</v>
      </c>
      <c r="T203" s="56">
        <v>3922.72</v>
      </c>
      <c r="U203" s="50">
        <v>0.75</v>
      </c>
      <c r="V203" s="50">
        <v>0</v>
      </c>
      <c r="W203" s="57" t="s">
        <v>805</v>
      </c>
      <c r="X203" s="44" t="s">
        <v>837</v>
      </c>
      <c r="Y203" s="45">
        <v>25976</v>
      </c>
      <c r="Z203" s="50">
        <v>0.97</v>
      </c>
      <c r="AA203" s="56">
        <v>779.28000000000065</v>
      </c>
      <c r="AB203" s="153">
        <v>2.7799999999999998E-2</v>
      </c>
      <c r="AC203" s="56">
        <f>Table1[[#This Row],[New Device NC Discounted Purchase Price2]]*Table1[[#This Row],[36-Month Lease Rate Factor (excluding Software)]]*36</f>
        <v>3925.8581759999993</v>
      </c>
      <c r="AD203" s="47">
        <v>2.0899999999999998E-2</v>
      </c>
      <c r="AE203" s="56">
        <f>Table1[[#This Row],[New Device NC Discounted Purchase Price]]*Table1[[#This Row],[48-Month Lease Rate Factor (excluding Software)]]*48</f>
        <v>3935.2727039999991</v>
      </c>
      <c r="AF203" s="47">
        <v>1.6799999999999999E-2</v>
      </c>
      <c r="AG203" s="56">
        <f>Table1[[#This Row],[New Device NC Discounted Purchase Price2]]*Table1[[#This Row],[60-Month Lease Rate Factor (excluding Software)]]*60</f>
        <v>3954.1017599999991</v>
      </c>
      <c r="AH203" s="47">
        <v>2.7799999999999998E-2</v>
      </c>
      <c r="AI203" s="47">
        <v>2.0899999999999998E-2</v>
      </c>
      <c r="AJ203" s="47">
        <v>1.6799999999999999E-2</v>
      </c>
      <c r="AK203" s="37" t="s">
        <v>838</v>
      </c>
      <c r="AL203" s="45">
        <v>2700</v>
      </c>
      <c r="AM203" s="50">
        <v>0.5</v>
      </c>
      <c r="AN203" s="56">
        <v>1350</v>
      </c>
      <c r="AO203" s="43" t="s">
        <v>839</v>
      </c>
      <c r="AP203" s="52">
        <v>0</v>
      </c>
      <c r="AQ203" s="154"/>
      <c r="AR203" s="130">
        <f t="shared" si="22"/>
        <v>4050</v>
      </c>
      <c r="AS203" s="45">
        <v>295</v>
      </c>
      <c r="AT203" s="36" t="s">
        <v>68</v>
      </c>
      <c r="AU203" s="36" t="s">
        <v>104</v>
      </c>
      <c r="AV203" s="36">
        <v>120000</v>
      </c>
      <c r="AW203" s="36">
        <v>55</v>
      </c>
      <c r="AX203" s="36">
        <v>5.2</v>
      </c>
      <c r="AY203" s="54" t="s">
        <v>75</v>
      </c>
      <c r="AZ203" s="36">
        <v>3200</v>
      </c>
      <c r="BA203" s="36">
        <v>500</v>
      </c>
      <c r="BB203" s="36" t="s">
        <v>211</v>
      </c>
      <c r="BC203" s="10" t="s">
        <v>840</v>
      </c>
      <c r="BD203" s="59" t="str">
        <f t="shared" si="23"/>
        <v>Digital MFD - 55 to 69 CPM (Mono)(Ledger)Estudio 5528a</v>
      </c>
      <c r="BE203" s="36"/>
      <c r="BF203" s="36"/>
    </row>
    <row r="204" spans="1:58" s="7" customFormat="1" ht="27.75" customHeight="1">
      <c r="A204" s="51" t="s">
        <v>168</v>
      </c>
      <c r="B204" s="35">
        <v>25</v>
      </c>
      <c r="C204" s="42" t="s">
        <v>170</v>
      </c>
      <c r="D204" s="35" t="s">
        <v>118</v>
      </c>
      <c r="E204" s="151">
        <v>25000</v>
      </c>
      <c r="F204" s="36" t="s">
        <v>79</v>
      </c>
      <c r="G204" s="36" t="s">
        <v>104</v>
      </c>
      <c r="H204" s="37" t="s">
        <v>803</v>
      </c>
      <c r="I204" s="37" t="s">
        <v>841</v>
      </c>
      <c r="J204" s="37" t="s">
        <v>842</v>
      </c>
      <c r="K204" s="131">
        <v>5969.1600000000017</v>
      </c>
      <c r="L204" s="131">
        <v>994.86000000000092</v>
      </c>
      <c r="M204" s="56">
        <v>7147.3600000000006</v>
      </c>
      <c r="N204" s="18">
        <f>SUM(Table1[[#This Row],[New Device NC Discounted Purchase Price]:[Estimated Consumables Purchases During 3 Year Lifecycle]])</f>
        <v>14111.380000000003</v>
      </c>
      <c r="O204" s="152">
        <f>Table1[[#This Row],[36-Month Total Lease Payments4]]</f>
        <v>5973.9353280000014</v>
      </c>
      <c r="P204" s="152">
        <f>Table1[[#This Row],[Estimated 3 Year Maintenance Agreement Price5]]</f>
        <v>11191.5</v>
      </c>
      <c r="Q204" s="18">
        <f t="shared" si="21"/>
        <v>17165.435328</v>
      </c>
      <c r="R204" s="45">
        <v>35627</v>
      </c>
      <c r="S204" s="50">
        <v>0.8324540376680607</v>
      </c>
      <c r="T204" s="56">
        <v>5969.1600000000017</v>
      </c>
      <c r="U204" s="50">
        <v>0.75</v>
      </c>
      <c r="V204" s="50">
        <v>0</v>
      </c>
      <c r="W204" s="57" t="s">
        <v>805</v>
      </c>
      <c r="X204" s="44" t="s">
        <v>843</v>
      </c>
      <c r="Y204" s="45">
        <v>33162</v>
      </c>
      <c r="Z204" s="50">
        <v>0.97</v>
      </c>
      <c r="AA204" s="56">
        <v>994.86000000000092</v>
      </c>
      <c r="AB204" s="153">
        <v>2.7799999999999998E-2</v>
      </c>
      <c r="AC204" s="56">
        <f>Table1[[#This Row],[New Device NC Discounted Purchase Price2]]*Table1[[#This Row],[36-Month Lease Rate Factor (excluding Software)]]*36</f>
        <v>5973.9353280000014</v>
      </c>
      <c r="AD204" s="47">
        <v>2.0899999999999998E-2</v>
      </c>
      <c r="AE204" s="56">
        <f>Table1[[#This Row],[New Device NC Discounted Purchase Price]]*Table1[[#This Row],[48-Month Lease Rate Factor (excluding Software)]]*48</f>
        <v>5988.2613120000015</v>
      </c>
      <c r="AF204" s="47">
        <v>1.6799999999999999E-2</v>
      </c>
      <c r="AG204" s="56">
        <f>Table1[[#This Row],[New Device NC Discounted Purchase Price2]]*Table1[[#This Row],[60-Month Lease Rate Factor (excluding Software)]]*60</f>
        <v>6016.9132800000016</v>
      </c>
      <c r="AH204" s="47">
        <v>2.7799999999999998E-2</v>
      </c>
      <c r="AI204" s="47">
        <v>2.0899999999999998E-2</v>
      </c>
      <c r="AJ204" s="47">
        <v>1.6799999999999999E-2</v>
      </c>
      <c r="AK204" s="37" t="s">
        <v>844</v>
      </c>
      <c r="AL204" s="45">
        <v>7461</v>
      </c>
      <c r="AM204" s="50">
        <v>0.5</v>
      </c>
      <c r="AN204" s="56">
        <v>3730.5</v>
      </c>
      <c r="AO204" s="43" t="s">
        <v>839</v>
      </c>
      <c r="AP204" s="52">
        <v>0</v>
      </c>
      <c r="AQ204" s="52">
        <v>0</v>
      </c>
      <c r="AR204" s="130">
        <f t="shared" si="22"/>
        <v>11191.5</v>
      </c>
      <c r="AS204" s="45">
        <v>295</v>
      </c>
      <c r="AT204" s="36" t="s">
        <v>79</v>
      </c>
      <c r="AU204" s="36" t="s">
        <v>104</v>
      </c>
      <c r="AV204" s="36">
        <v>50000</v>
      </c>
      <c r="AW204" s="36">
        <v>55</v>
      </c>
      <c r="AX204" s="36">
        <v>5.2</v>
      </c>
      <c r="AY204" s="54" t="s">
        <v>75</v>
      </c>
      <c r="AZ204" s="36">
        <v>3200</v>
      </c>
      <c r="BA204" s="36">
        <v>500</v>
      </c>
      <c r="BB204" s="36" t="s">
        <v>211</v>
      </c>
      <c r="BC204" s="10" t="s">
        <v>845</v>
      </c>
      <c r="BD204" s="59" t="str">
        <f t="shared" si="23"/>
        <v>Digital MFD - 55 to 69 CPM (Color)(Ledger)Estudio 5525ac</v>
      </c>
      <c r="BE204" s="36"/>
      <c r="BF204" s="36"/>
    </row>
    <row r="205" spans="1:58" s="7" customFormat="1" ht="30" customHeight="1">
      <c r="A205" s="51" t="s">
        <v>168</v>
      </c>
      <c r="B205" s="35">
        <v>26</v>
      </c>
      <c r="C205" s="42" t="s">
        <v>176</v>
      </c>
      <c r="D205" s="35" t="s">
        <v>118</v>
      </c>
      <c r="E205" s="151">
        <v>50000</v>
      </c>
      <c r="F205" s="36" t="s">
        <v>68</v>
      </c>
      <c r="G205" s="36" t="s">
        <v>69</v>
      </c>
      <c r="H205" s="37" t="s">
        <v>803</v>
      </c>
      <c r="I205" s="37" t="s">
        <v>846</v>
      </c>
      <c r="J205" s="37" t="s">
        <v>847</v>
      </c>
      <c r="K205" s="131">
        <v>6651.7200000000021</v>
      </c>
      <c r="L205" s="131">
        <v>1108.620000000001</v>
      </c>
      <c r="M205" s="56">
        <v>3154.56</v>
      </c>
      <c r="N205" s="18">
        <f>SUM(Table1[[#This Row],[New Device NC Discounted Purchase Price]:[Estimated Consumables Purchases During 3 Year Lifecycle]])</f>
        <v>10914.900000000003</v>
      </c>
      <c r="O205" s="152">
        <f>Table1[[#This Row],[36-Month Total Lease Payments4]]</f>
        <v>6657.0413760000019</v>
      </c>
      <c r="P205" s="152">
        <f>Table1[[#This Row],[Estimated 3 Year Maintenance Agreement Price5]]</f>
        <v>7650</v>
      </c>
      <c r="Q205" s="18">
        <f t="shared" si="21"/>
        <v>14307.041376000001</v>
      </c>
      <c r="R205" s="45">
        <v>46758</v>
      </c>
      <c r="S205" s="50">
        <v>0.85774156294110093</v>
      </c>
      <c r="T205" s="56">
        <v>6651.7200000000021</v>
      </c>
      <c r="U205" s="50">
        <v>0.75</v>
      </c>
      <c r="V205" s="50">
        <v>0</v>
      </c>
      <c r="W205" s="57" t="s">
        <v>805</v>
      </c>
      <c r="X205" s="44" t="s">
        <v>848</v>
      </c>
      <c r="Y205" s="45">
        <v>36954</v>
      </c>
      <c r="Z205" s="50">
        <v>0.97</v>
      </c>
      <c r="AA205" s="56">
        <v>1108.620000000001</v>
      </c>
      <c r="AB205" s="153">
        <v>2.7799999999999998E-2</v>
      </c>
      <c r="AC205" s="56">
        <f>Table1[[#This Row],[New Device NC Discounted Purchase Price2]]*Table1[[#This Row],[36-Month Lease Rate Factor (excluding Software)]]*36</f>
        <v>6657.0413760000019</v>
      </c>
      <c r="AD205" s="47">
        <v>2.0899999999999998E-2</v>
      </c>
      <c r="AE205" s="56">
        <f>Table1[[#This Row],[New Device NC Discounted Purchase Price]]*Table1[[#This Row],[48-Month Lease Rate Factor (excluding Software)]]*48</f>
        <v>6673.0055040000016</v>
      </c>
      <c r="AF205" s="47">
        <v>1.6799999999999999E-2</v>
      </c>
      <c r="AG205" s="56">
        <f>Table1[[#This Row],[New Device NC Discounted Purchase Price2]]*Table1[[#This Row],[60-Month Lease Rate Factor (excluding Software)]]*60</f>
        <v>6704.9337600000017</v>
      </c>
      <c r="AH205" s="47">
        <v>2.7799999999999998E-2</v>
      </c>
      <c r="AI205" s="47">
        <v>2.0899999999999998E-2</v>
      </c>
      <c r="AJ205" s="47">
        <v>1.6799999999999999E-2</v>
      </c>
      <c r="AK205" s="37" t="s">
        <v>849</v>
      </c>
      <c r="AL205" s="45">
        <v>5100</v>
      </c>
      <c r="AM205" s="50">
        <v>0.5</v>
      </c>
      <c r="AN205" s="56">
        <v>2550</v>
      </c>
      <c r="AO205" s="43" t="s">
        <v>839</v>
      </c>
      <c r="AP205" s="52">
        <v>0</v>
      </c>
      <c r="AQ205" s="154"/>
      <c r="AR205" s="130">
        <f t="shared" si="22"/>
        <v>7650</v>
      </c>
      <c r="AS205" s="45">
        <v>295</v>
      </c>
      <c r="AT205" s="36" t="s">
        <v>68</v>
      </c>
      <c r="AU205" s="36" t="s">
        <v>104</v>
      </c>
      <c r="AV205" s="36">
        <v>140000</v>
      </c>
      <c r="AW205" s="36">
        <v>75</v>
      </c>
      <c r="AX205" s="36">
        <v>4.5</v>
      </c>
      <c r="AY205" s="54" t="s">
        <v>75</v>
      </c>
      <c r="AZ205" s="36">
        <v>3520</v>
      </c>
      <c r="BA205" s="36">
        <v>500</v>
      </c>
      <c r="BB205" s="36" t="s">
        <v>211</v>
      </c>
      <c r="BC205" s="10" t="s">
        <v>850</v>
      </c>
      <c r="BD205" s="59" t="str">
        <f t="shared" si="23"/>
        <v>Digital MFD - 70 to 90 CPM (Mono)Estudio 7529a</v>
      </c>
      <c r="BE205" s="36"/>
      <c r="BF205" s="36"/>
    </row>
    <row r="206" spans="1:58" s="7" customFormat="1" ht="26.25" customHeight="1">
      <c r="A206" s="51" t="s">
        <v>168</v>
      </c>
      <c r="B206" s="35">
        <v>27</v>
      </c>
      <c r="C206" s="42" t="s">
        <v>181</v>
      </c>
      <c r="D206" s="35" t="s">
        <v>118</v>
      </c>
      <c r="E206" s="151">
        <v>50000</v>
      </c>
      <c r="F206" s="36" t="s">
        <v>68</v>
      </c>
      <c r="G206" s="36" t="s">
        <v>104</v>
      </c>
      <c r="H206" s="37" t="s">
        <v>803</v>
      </c>
      <c r="I206" s="37" t="s">
        <v>846</v>
      </c>
      <c r="J206" s="37" t="s">
        <v>847</v>
      </c>
      <c r="K206" s="131">
        <v>6651.7200000000021</v>
      </c>
      <c r="L206" s="131">
        <v>1108.620000000001</v>
      </c>
      <c r="M206" s="56">
        <v>3154.56</v>
      </c>
      <c r="N206" s="18">
        <f>SUM(Table1[[#This Row],[New Device NC Discounted Purchase Price]:[Estimated Consumables Purchases During 3 Year Lifecycle]])</f>
        <v>10914.900000000003</v>
      </c>
      <c r="O206" s="152">
        <f>Table1[[#This Row],[36-Month Total Lease Payments4]]</f>
        <v>6657.0413760000019</v>
      </c>
      <c r="P206" s="152">
        <f>Table1[[#This Row],[Estimated 3 Year Maintenance Agreement Price5]]</f>
        <v>7650</v>
      </c>
      <c r="Q206" s="18">
        <f t="shared" ref="Q206:Q237" si="24">SUM(O206:P206)</f>
        <v>14307.041376000001</v>
      </c>
      <c r="R206" s="45">
        <v>46758</v>
      </c>
      <c r="S206" s="50">
        <v>0.85774156294110093</v>
      </c>
      <c r="T206" s="56">
        <v>6651.7200000000021</v>
      </c>
      <c r="U206" s="50">
        <v>0.75</v>
      </c>
      <c r="V206" s="50">
        <v>0</v>
      </c>
      <c r="W206" s="57" t="s">
        <v>805</v>
      </c>
      <c r="X206" s="44" t="s">
        <v>848</v>
      </c>
      <c r="Y206" s="45">
        <v>36954</v>
      </c>
      <c r="Z206" s="50">
        <v>0.97</v>
      </c>
      <c r="AA206" s="56">
        <v>1108.620000000001</v>
      </c>
      <c r="AB206" s="153">
        <v>2.7799999999999998E-2</v>
      </c>
      <c r="AC206" s="56">
        <f>Table1[[#This Row],[New Device NC Discounted Purchase Price2]]*Table1[[#This Row],[36-Month Lease Rate Factor (excluding Software)]]*36</f>
        <v>6657.0413760000019</v>
      </c>
      <c r="AD206" s="47">
        <v>2.0899999999999998E-2</v>
      </c>
      <c r="AE206" s="56">
        <f>Table1[[#This Row],[New Device NC Discounted Purchase Price]]*Table1[[#This Row],[48-Month Lease Rate Factor (excluding Software)]]*48</f>
        <v>6673.0055040000016</v>
      </c>
      <c r="AF206" s="47">
        <v>1.6799999999999999E-2</v>
      </c>
      <c r="AG206" s="56">
        <f>Table1[[#This Row],[New Device NC Discounted Purchase Price2]]*Table1[[#This Row],[60-Month Lease Rate Factor (excluding Software)]]*60</f>
        <v>6704.9337600000017</v>
      </c>
      <c r="AH206" s="47">
        <v>2.7799999999999998E-2</v>
      </c>
      <c r="AI206" s="47">
        <v>2.0899999999999998E-2</v>
      </c>
      <c r="AJ206" s="47">
        <v>1.6799999999999999E-2</v>
      </c>
      <c r="AK206" s="37" t="s">
        <v>849</v>
      </c>
      <c r="AL206" s="45">
        <v>5100</v>
      </c>
      <c r="AM206" s="50">
        <v>0.5</v>
      </c>
      <c r="AN206" s="56">
        <v>2550</v>
      </c>
      <c r="AO206" s="43" t="s">
        <v>839</v>
      </c>
      <c r="AP206" s="52">
        <v>0</v>
      </c>
      <c r="AQ206" s="154"/>
      <c r="AR206" s="130">
        <f t="shared" ref="AR206:AR237" si="25">IFERROR(IF(F206="Mono",((AN206*3)+((E206*36)*AP206)),((AN206*3)+((E206*36)*AP206*0.62)+((E206*36)*AQ206*0.38))),"")</f>
        <v>7650</v>
      </c>
      <c r="AS206" s="45">
        <v>295</v>
      </c>
      <c r="AT206" s="36" t="s">
        <v>68</v>
      </c>
      <c r="AU206" s="36" t="s">
        <v>104</v>
      </c>
      <c r="AV206" s="36">
        <v>140000</v>
      </c>
      <c r="AW206" s="36">
        <v>75</v>
      </c>
      <c r="AX206" s="36">
        <v>4.5</v>
      </c>
      <c r="AY206" s="54" t="s">
        <v>75</v>
      </c>
      <c r="AZ206" s="36">
        <v>3520</v>
      </c>
      <c r="BA206" s="36">
        <v>500</v>
      </c>
      <c r="BB206" s="36" t="s">
        <v>211</v>
      </c>
      <c r="BC206" s="10" t="s">
        <v>850</v>
      </c>
      <c r="BD206" s="59" t="str">
        <f t="shared" si="23"/>
        <v>Digital MFD - 70 to 90 CPM (Mono)(Ledger)Estudio 7529a</v>
      </c>
      <c r="BE206" s="36"/>
      <c r="BF206" s="36"/>
    </row>
    <row r="207" spans="1:58" s="7" customFormat="1" ht="28.5" customHeight="1">
      <c r="A207" s="51" t="s">
        <v>168</v>
      </c>
      <c r="B207" s="35">
        <v>28</v>
      </c>
      <c r="C207" s="42" t="s">
        <v>186</v>
      </c>
      <c r="D207" s="35" t="s">
        <v>118</v>
      </c>
      <c r="E207" s="151">
        <v>50000</v>
      </c>
      <c r="F207" s="36" t="s">
        <v>79</v>
      </c>
      <c r="G207" s="36" t="s">
        <v>104</v>
      </c>
      <c r="H207" s="37" t="s">
        <v>803</v>
      </c>
      <c r="I207" s="37" t="s">
        <v>851</v>
      </c>
      <c r="J207" s="37" t="s">
        <v>852</v>
      </c>
      <c r="K207" s="131">
        <v>7894.0800000000017</v>
      </c>
      <c r="L207" s="131">
        <v>1315.6800000000012</v>
      </c>
      <c r="M207" s="56">
        <v>19570.919999999998</v>
      </c>
      <c r="N207" s="18">
        <f>SUM(Table1[[#This Row],[New Device NC Discounted Purchase Price]:[Estimated Consumables Purchases During 3 Year Lifecycle]])</f>
        <v>28780.68</v>
      </c>
      <c r="O207" s="152">
        <f>Table1[[#This Row],[36-Month Total Lease Payments4]]</f>
        <v>7900.3952640000007</v>
      </c>
      <c r="P207" s="152">
        <f>Table1[[#This Row],[Estimated 3 Year Maintenance Agreement Price5]]</f>
        <v>21240</v>
      </c>
      <c r="Q207" s="18">
        <f t="shared" si="24"/>
        <v>29140.395263999999</v>
      </c>
      <c r="R207" s="45">
        <v>51158</v>
      </c>
      <c r="S207" s="50">
        <v>0.84569216935767622</v>
      </c>
      <c r="T207" s="56">
        <v>7894.0800000000017</v>
      </c>
      <c r="U207" s="50">
        <v>0.75</v>
      </c>
      <c r="V207" s="50">
        <v>0</v>
      </c>
      <c r="W207" s="57" t="s">
        <v>805</v>
      </c>
      <c r="X207" s="44" t="s">
        <v>853</v>
      </c>
      <c r="Y207" s="45">
        <v>43856</v>
      </c>
      <c r="Z207" s="50">
        <v>0.97</v>
      </c>
      <c r="AA207" s="56">
        <v>1315.6800000000012</v>
      </c>
      <c r="AB207" s="153">
        <v>2.7799999999999998E-2</v>
      </c>
      <c r="AC207" s="56">
        <f>Table1[[#This Row],[New Device NC Discounted Purchase Price2]]*Table1[[#This Row],[36-Month Lease Rate Factor (excluding Software)]]*36</f>
        <v>7900.3952640000007</v>
      </c>
      <c r="AD207" s="47">
        <v>2.0899999999999998E-2</v>
      </c>
      <c r="AE207" s="56">
        <f>Table1[[#This Row],[New Device NC Discounted Purchase Price]]*Table1[[#This Row],[48-Month Lease Rate Factor (excluding Software)]]*48</f>
        <v>7919.3410560000011</v>
      </c>
      <c r="AF207" s="47">
        <v>1.6799999999999999E-2</v>
      </c>
      <c r="AG207" s="56">
        <f>Table1[[#This Row],[New Device NC Discounted Purchase Price2]]*Table1[[#This Row],[60-Month Lease Rate Factor (excluding Software)]]*60</f>
        <v>7957.2326400000011</v>
      </c>
      <c r="AH207" s="47">
        <v>2.7799999999999998E-2</v>
      </c>
      <c r="AI207" s="47">
        <v>2.0899999999999998E-2</v>
      </c>
      <c r="AJ207" s="47">
        <v>1.6799999999999999E-2</v>
      </c>
      <c r="AK207" s="37" t="s">
        <v>854</v>
      </c>
      <c r="AL207" s="45">
        <v>14160</v>
      </c>
      <c r="AM207" s="50">
        <v>0.5</v>
      </c>
      <c r="AN207" s="56">
        <v>7080</v>
      </c>
      <c r="AO207" s="43" t="s">
        <v>839</v>
      </c>
      <c r="AP207" s="52">
        <v>0</v>
      </c>
      <c r="AQ207" s="52">
        <v>0</v>
      </c>
      <c r="AR207" s="130">
        <f t="shared" si="25"/>
        <v>21240</v>
      </c>
      <c r="AS207" s="45">
        <v>295</v>
      </c>
      <c r="AT207" s="36" t="s">
        <v>79</v>
      </c>
      <c r="AU207" s="36" t="s">
        <v>104</v>
      </c>
      <c r="AV207" s="36">
        <v>140000</v>
      </c>
      <c r="AW207" s="36">
        <v>75</v>
      </c>
      <c r="AX207" s="36">
        <v>4.0999999999999996</v>
      </c>
      <c r="AY207" s="54" t="s">
        <v>75</v>
      </c>
      <c r="AZ207" s="36">
        <v>3520</v>
      </c>
      <c r="BA207" s="36">
        <v>500</v>
      </c>
      <c r="BB207" s="36" t="s">
        <v>211</v>
      </c>
      <c r="BC207" s="10" t="s">
        <v>855</v>
      </c>
      <c r="BD207" s="59" t="str">
        <f t="shared" si="23"/>
        <v>Digital MFD - 70 to 90 CPM (Color)(Ledger)Estudio 7527ac</v>
      </c>
      <c r="BE207" s="36"/>
      <c r="BF207" s="36"/>
    </row>
    <row r="208" spans="1:58" s="7" customFormat="1" ht="12.75" customHeight="1">
      <c r="A208" s="51" t="s">
        <v>191</v>
      </c>
      <c r="B208" s="35">
        <v>30</v>
      </c>
      <c r="C208" s="71" t="s">
        <v>201</v>
      </c>
      <c r="D208" s="36" t="s">
        <v>193</v>
      </c>
      <c r="E208" s="169"/>
      <c r="F208" s="36" t="s">
        <v>68</v>
      </c>
      <c r="G208" s="36" t="s">
        <v>104</v>
      </c>
      <c r="H208" s="37" t="s">
        <v>803</v>
      </c>
      <c r="I208" s="37" t="s">
        <v>856</v>
      </c>
      <c r="J208" s="37" t="s">
        <v>857</v>
      </c>
      <c r="K208" s="131">
        <v>10075</v>
      </c>
      <c r="L208" s="131">
        <v>1108.6199999999999</v>
      </c>
      <c r="M208" s="159"/>
      <c r="N208" s="41">
        <f>SUM(Table1[[#This Row],[New Device NC Discounted Purchase Price]:[Estimated Consumables Purchases During 3 Year Lifecycle]])</f>
        <v>11183.619999999999</v>
      </c>
      <c r="O208" s="152">
        <f>Table1[[#This Row],[36-Month Total Lease Payments4]]</f>
        <v>10083.06</v>
      </c>
      <c r="P208" s="160">
        <f>Table1[[#This Row],[Estimated 3 Year Maintenance Agreement Price5]]</f>
        <v>8415</v>
      </c>
      <c r="Q208" s="41">
        <f t="shared" si="24"/>
        <v>18498.059999999998</v>
      </c>
      <c r="R208" s="45">
        <v>38750</v>
      </c>
      <c r="S208" s="50">
        <v>0.74</v>
      </c>
      <c r="T208" s="56">
        <v>10075</v>
      </c>
      <c r="U208" s="50">
        <v>0.7</v>
      </c>
      <c r="V208" s="50" t="s">
        <v>197</v>
      </c>
      <c r="W208" s="57" t="s">
        <v>858</v>
      </c>
      <c r="X208" s="44" t="s">
        <v>859</v>
      </c>
      <c r="Y208" s="45">
        <v>36954</v>
      </c>
      <c r="Z208" s="50">
        <v>0.97</v>
      </c>
      <c r="AA208" s="56">
        <v>1108.6199999999999</v>
      </c>
      <c r="AB208" s="153">
        <v>2.7799999999999998E-2</v>
      </c>
      <c r="AC208" s="56">
        <f>Table1[[#This Row],[New Device NC Discounted Purchase Price2]]*Table1[[#This Row],[36-Month Lease Rate Factor (excluding Software)]]*36</f>
        <v>10083.06</v>
      </c>
      <c r="AD208" s="47">
        <v>2.0899999999999998E-2</v>
      </c>
      <c r="AE208" s="56">
        <f>Table1[[#This Row],[New Device NC Discounted Purchase Price]]*Table1[[#This Row],[48-Month Lease Rate Factor (excluding Software)]]*48</f>
        <v>10107.24</v>
      </c>
      <c r="AF208" s="47">
        <v>1.6799999999999999E-2</v>
      </c>
      <c r="AG208" s="56">
        <f>Table1[[#This Row],[New Device NC Discounted Purchase Price2]]*Table1[[#This Row],[60-Month Lease Rate Factor (excluding Software)]]*60</f>
        <v>10155.599999999999</v>
      </c>
      <c r="AH208" s="47">
        <v>2.7799999999999998E-2</v>
      </c>
      <c r="AI208" s="47">
        <v>2.0899999999999998E-2</v>
      </c>
      <c r="AJ208" s="47">
        <v>1.6799999999999999E-2</v>
      </c>
      <c r="AK208" s="80" t="s">
        <v>860</v>
      </c>
      <c r="AL208" s="45">
        <v>5100</v>
      </c>
      <c r="AM208" s="50">
        <v>0.45</v>
      </c>
      <c r="AN208" s="56">
        <v>2805</v>
      </c>
      <c r="AO208" s="35">
        <v>0</v>
      </c>
      <c r="AP208" s="52">
        <v>0</v>
      </c>
      <c r="AQ208" s="52">
        <v>0</v>
      </c>
      <c r="AR208" s="130">
        <f t="shared" si="25"/>
        <v>8415</v>
      </c>
      <c r="AS208" s="45">
        <v>295</v>
      </c>
      <c r="AT208" s="36" t="s">
        <v>68</v>
      </c>
      <c r="AU208" s="36" t="s">
        <v>104</v>
      </c>
      <c r="AV208" s="36">
        <v>350000</v>
      </c>
      <c r="AW208" s="36">
        <v>105</v>
      </c>
      <c r="AX208" s="36">
        <v>6</v>
      </c>
      <c r="AY208" s="54" t="s">
        <v>75</v>
      </c>
      <c r="AZ208" s="36">
        <v>3100</v>
      </c>
      <c r="BA208" s="36">
        <v>300</v>
      </c>
      <c r="BB208" s="36" t="s">
        <v>861</v>
      </c>
      <c r="BC208" s="105" t="s">
        <v>862</v>
      </c>
      <c r="BD208" s="59" t="str">
        <f t="shared" si="23"/>
        <v>Digital Production Printer/Copier - 91 to 119 CPM (Mono)(Ledger)e-STUDIO1057</v>
      </c>
      <c r="BE208" s="36"/>
      <c r="BF208" s="36"/>
    </row>
    <row r="209" spans="1:58" s="7" customFormat="1" ht="12.75" customHeight="1">
      <c r="A209" s="51" t="s">
        <v>191</v>
      </c>
      <c r="B209" s="35">
        <v>32</v>
      </c>
      <c r="C209" s="61" t="s">
        <v>213</v>
      </c>
      <c r="D209" s="36" t="s">
        <v>193</v>
      </c>
      <c r="E209" s="169"/>
      <c r="F209" s="36" t="s">
        <v>68</v>
      </c>
      <c r="G209" s="36" t="s">
        <v>104</v>
      </c>
      <c r="H209" s="37" t="s">
        <v>803</v>
      </c>
      <c r="I209" s="37" t="s">
        <v>863</v>
      </c>
      <c r="J209" s="37" t="s">
        <v>864</v>
      </c>
      <c r="K209" s="131">
        <v>12740</v>
      </c>
      <c r="L209" s="131">
        <v>1108.6199999999999</v>
      </c>
      <c r="M209" s="159"/>
      <c r="N209" s="41">
        <f>SUM(Table1[[#This Row],[New Device NC Discounted Purchase Price]:[Estimated Consumables Purchases During 3 Year Lifecycle]])</f>
        <v>13848.619999999999</v>
      </c>
      <c r="O209" s="152">
        <f>Table1[[#This Row],[36-Month Total Lease Payments4]]</f>
        <v>12750.191999999999</v>
      </c>
      <c r="P209" s="160">
        <f>Table1[[#This Row],[Estimated 3 Year Maintenance Agreement Price5]]</f>
        <v>8415</v>
      </c>
      <c r="Q209" s="41">
        <f t="shared" si="24"/>
        <v>21165.191999999999</v>
      </c>
      <c r="R209" s="45">
        <v>49000</v>
      </c>
      <c r="S209" s="50">
        <v>0.74</v>
      </c>
      <c r="T209" s="56">
        <v>12740</v>
      </c>
      <c r="U209" s="50">
        <v>0.7</v>
      </c>
      <c r="V209" s="50" t="s">
        <v>197</v>
      </c>
      <c r="W209" s="57" t="s">
        <v>858</v>
      </c>
      <c r="X209" s="44" t="s">
        <v>865</v>
      </c>
      <c r="Y209" s="45">
        <v>36954</v>
      </c>
      <c r="Z209" s="50">
        <v>0.97</v>
      </c>
      <c r="AA209" s="56">
        <v>1108.6199999999999</v>
      </c>
      <c r="AB209" s="153">
        <v>2.7799999999999998E-2</v>
      </c>
      <c r="AC209" s="56">
        <f>Table1[[#This Row],[New Device NC Discounted Purchase Price2]]*Table1[[#This Row],[36-Month Lease Rate Factor (excluding Software)]]*36</f>
        <v>12750.191999999999</v>
      </c>
      <c r="AD209" s="47">
        <v>2.0899999999999998E-2</v>
      </c>
      <c r="AE209" s="56">
        <f>Table1[[#This Row],[New Device NC Discounted Purchase Price]]*Table1[[#This Row],[48-Month Lease Rate Factor (excluding Software)]]*48</f>
        <v>12780.767999999998</v>
      </c>
      <c r="AF209" s="47">
        <v>1.6799999999999999E-2</v>
      </c>
      <c r="AG209" s="56">
        <f>Table1[[#This Row],[New Device NC Discounted Purchase Price2]]*Table1[[#This Row],[60-Month Lease Rate Factor (excluding Software)]]*60</f>
        <v>12841.919999999998</v>
      </c>
      <c r="AH209" s="47">
        <v>2.7799999999999998E-2</v>
      </c>
      <c r="AI209" s="47">
        <v>2.0899999999999998E-2</v>
      </c>
      <c r="AJ209" s="47">
        <v>1.6799999999999999E-2</v>
      </c>
      <c r="AK209" s="80" t="s">
        <v>866</v>
      </c>
      <c r="AL209" s="45">
        <v>5100</v>
      </c>
      <c r="AM209" s="50">
        <v>0.45</v>
      </c>
      <c r="AN209" s="56">
        <v>2805</v>
      </c>
      <c r="AO209" s="35">
        <v>0</v>
      </c>
      <c r="AP209" s="52">
        <v>0</v>
      </c>
      <c r="AQ209" s="52">
        <v>0</v>
      </c>
      <c r="AR209" s="130">
        <f t="shared" si="25"/>
        <v>8415</v>
      </c>
      <c r="AS209" s="45">
        <v>295</v>
      </c>
      <c r="AT209" s="36" t="s">
        <v>68</v>
      </c>
      <c r="AU209" s="36" t="s">
        <v>104</v>
      </c>
      <c r="AV209" s="36">
        <v>500000</v>
      </c>
      <c r="AW209" s="36">
        <v>120</v>
      </c>
      <c r="AX209" s="36">
        <v>6</v>
      </c>
      <c r="AY209" s="54" t="s">
        <v>75</v>
      </c>
      <c r="AZ209" s="36">
        <v>3100</v>
      </c>
      <c r="BA209" s="36">
        <v>300</v>
      </c>
      <c r="BB209" s="36" t="s">
        <v>861</v>
      </c>
      <c r="BC209" s="105" t="s">
        <v>867</v>
      </c>
      <c r="BD209" s="59" t="str">
        <f t="shared" si="23"/>
        <v>Digital Production Printer/Copier - 120 to 139 CPM (Mono)(Ledger)e-STUDIO1207</v>
      </c>
      <c r="BE209" s="36"/>
      <c r="BF209" s="36"/>
    </row>
    <row r="210" spans="1:58" s="7" customFormat="1" ht="25.5" customHeight="1">
      <c r="A210" s="51" t="s">
        <v>65</v>
      </c>
      <c r="B210" s="35">
        <v>3</v>
      </c>
      <c r="C210" s="42" t="s">
        <v>66</v>
      </c>
      <c r="D210" s="35" t="s">
        <v>67</v>
      </c>
      <c r="E210" s="151">
        <v>1500</v>
      </c>
      <c r="F210" s="36" t="s">
        <v>68</v>
      </c>
      <c r="G210" s="36" t="s">
        <v>69</v>
      </c>
      <c r="H210" s="37" t="s">
        <v>868</v>
      </c>
      <c r="I210" s="37" t="s">
        <v>869</v>
      </c>
      <c r="J210" s="37" t="s">
        <v>870</v>
      </c>
      <c r="K210" s="131">
        <v>330</v>
      </c>
      <c r="L210" s="131">
        <v>144</v>
      </c>
      <c r="M210" s="56">
        <v>566.97900000000004</v>
      </c>
      <c r="N210" s="18">
        <f>SUM(Table1[[#This Row],[New Device NC Discounted Purchase Price]:[Estimated Consumables Purchases During 3 Year Lifecycle]])</f>
        <v>1040.979</v>
      </c>
      <c r="O210" s="152">
        <f>Table1[[#This Row],[36-Month Total Lease Payments4]]</f>
        <v>397.74240000000003</v>
      </c>
      <c r="P210" s="152">
        <f>Table1[[#This Row],[Estimated 3 Year Maintenance Agreement Price5]]</f>
        <v>594</v>
      </c>
      <c r="Q210" s="18">
        <f t="shared" si="24"/>
        <v>991.74240000000009</v>
      </c>
      <c r="R210" s="45">
        <v>491</v>
      </c>
      <c r="S210" s="50">
        <f>(Table1[[#This Row],[Device MSRP]]-Table1[[#This Row],[New Device NC Discounted Purchase Price]])/Table1[[#This Row],[Device MSRP]]</f>
        <v>0.32790224032586557</v>
      </c>
      <c r="T210" s="131">
        <v>330</v>
      </c>
      <c r="U210" s="50">
        <v>0.2</v>
      </c>
      <c r="V210" s="50">
        <v>0</v>
      </c>
      <c r="W210" s="57" t="s">
        <v>858</v>
      </c>
      <c r="X210" s="44" t="s">
        <v>871</v>
      </c>
      <c r="Y210" s="45">
        <v>144</v>
      </c>
      <c r="Z210" s="50">
        <v>0</v>
      </c>
      <c r="AA210" s="56">
        <v>144</v>
      </c>
      <c r="AB210" s="153">
        <v>3.3480000000000003E-2</v>
      </c>
      <c r="AC210" s="56">
        <f>Table1[[#This Row],[New Device NC Discounted Purchase Price2]]*Table1[[#This Row],[36-Month Lease Rate Factor (excluding Software)]]*36</f>
        <v>397.74240000000003</v>
      </c>
      <c r="AD210" s="47">
        <v>2.6370000000000001E-2</v>
      </c>
      <c r="AE210" s="56">
        <f>Table1[[#This Row],[New Device NC Discounted Purchase Price]]*Table1[[#This Row],[48-Month Lease Rate Factor (excluding Software)]]*48</f>
        <v>417.70079999999996</v>
      </c>
      <c r="AF210" s="47">
        <v>2.214E-2</v>
      </c>
      <c r="AG210" s="56">
        <f>Table1[[#This Row],[New Device NC Discounted Purchase Price2]]*Table1[[#This Row],[60-Month Lease Rate Factor (excluding Software)]]*60</f>
        <v>438.37199999999996</v>
      </c>
      <c r="AH210" s="47">
        <v>3.3480000000000003E-2</v>
      </c>
      <c r="AI210" s="47">
        <v>2.6370000000000001E-2</v>
      </c>
      <c r="AJ210" s="47">
        <v>2.214E-2</v>
      </c>
      <c r="AK210" s="37" t="s">
        <v>872</v>
      </c>
      <c r="AL210" s="45">
        <v>60</v>
      </c>
      <c r="AM210" s="50">
        <v>1</v>
      </c>
      <c r="AN210" s="56">
        <v>0</v>
      </c>
      <c r="AO210" s="35">
        <v>0</v>
      </c>
      <c r="AP210" s="52">
        <v>1.0999999999999999E-2</v>
      </c>
      <c r="AQ210" s="154"/>
      <c r="AR210" s="130">
        <f t="shared" si="25"/>
        <v>594</v>
      </c>
      <c r="AS210" s="45"/>
      <c r="AT210" s="36" t="s">
        <v>68</v>
      </c>
      <c r="AU210" s="36" t="s">
        <v>69</v>
      </c>
      <c r="AV210" s="36">
        <v>5000</v>
      </c>
      <c r="AW210" s="36">
        <v>42</v>
      </c>
      <c r="AX210" s="36">
        <v>6.5</v>
      </c>
      <c r="AY210" s="54" t="s">
        <v>75</v>
      </c>
      <c r="AZ210" s="36">
        <v>300</v>
      </c>
      <c r="BA210" s="36">
        <v>150</v>
      </c>
      <c r="BB210" s="36" t="s">
        <v>245</v>
      </c>
      <c r="BC210" s="19" t="s">
        <v>873</v>
      </c>
      <c r="BD210" s="59" t="str">
        <f t="shared" si="23"/>
        <v>Laser / LED Printer - 19 to 30 CPM (Mono)3330DNI</v>
      </c>
      <c r="BE210" s="36"/>
      <c r="BF210" s="36"/>
    </row>
    <row r="211" spans="1:58" s="7" customFormat="1" ht="25.5" customHeight="1">
      <c r="A211" s="51" t="s">
        <v>65</v>
      </c>
      <c r="B211" s="35">
        <v>4</v>
      </c>
      <c r="C211" s="42" t="s">
        <v>78</v>
      </c>
      <c r="D211" s="35" t="s">
        <v>67</v>
      </c>
      <c r="E211" s="151">
        <v>1500</v>
      </c>
      <c r="F211" s="36" t="s">
        <v>79</v>
      </c>
      <c r="G211" s="36" t="s">
        <v>69</v>
      </c>
      <c r="H211" s="37" t="s">
        <v>868</v>
      </c>
      <c r="I211" s="37" t="s">
        <v>874</v>
      </c>
      <c r="J211" s="37" t="s">
        <v>875</v>
      </c>
      <c r="K211" s="131">
        <v>800</v>
      </c>
      <c r="L211" s="131">
        <v>252</v>
      </c>
      <c r="M211" s="56">
        <v>1800</v>
      </c>
      <c r="N211" s="18">
        <f>SUM(Table1[[#This Row],[New Device NC Discounted Purchase Price]:[Estimated Consumables Purchases During 3 Year Lifecycle]])</f>
        <v>2852</v>
      </c>
      <c r="O211" s="152">
        <f>Table1[[#This Row],[36-Month Total Lease Payments4]]</f>
        <v>964.22400000000005</v>
      </c>
      <c r="P211" s="152">
        <f>Table1[[#This Row],[Estimated 3 Year Maintenance Agreement Price5]]</f>
        <v>1717.2</v>
      </c>
      <c r="Q211" s="18">
        <f t="shared" si="24"/>
        <v>2681.424</v>
      </c>
      <c r="R211" s="45">
        <v>1175</v>
      </c>
      <c r="S211" s="50">
        <f>(Table1[[#This Row],[Device MSRP]]-Table1[[#This Row],[New Device NC Discounted Purchase Price]])/Table1[[#This Row],[Device MSRP]]</f>
        <v>0.31914893617021278</v>
      </c>
      <c r="T211" s="131">
        <v>800</v>
      </c>
      <c r="U211" s="50">
        <v>0.2</v>
      </c>
      <c r="V211" s="50">
        <v>0</v>
      </c>
      <c r="W211" s="57" t="s">
        <v>858</v>
      </c>
      <c r="X211" s="44" t="s">
        <v>876</v>
      </c>
      <c r="Y211" s="45">
        <v>252</v>
      </c>
      <c r="Z211" s="50">
        <v>0</v>
      </c>
      <c r="AA211" s="56">
        <v>252</v>
      </c>
      <c r="AB211" s="153">
        <v>3.3480000000000003E-2</v>
      </c>
      <c r="AC211" s="56">
        <f>Table1[[#This Row],[New Device NC Discounted Purchase Price2]]*Table1[[#This Row],[36-Month Lease Rate Factor (excluding Software)]]*36</f>
        <v>964.22400000000005</v>
      </c>
      <c r="AD211" s="47">
        <v>2.6370000000000001E-2</v>
      </c>
      <c r="AE211" s="56">
        <f>Table1[[#This Row],[New Device NC Discounted Purchase Price]]*Table1[[#This Row],[48-Month Lease Rate Factor (excluding Software)]]*48</f>
        <v>1012.6079999999999</v>
      </c>
      <c r="AF211" s="47">
        <v>2.214E-2</v>
      </c>
      <c r="AG211" s="56">
        <f>Table1[[#This Row],[New Device NC Discounted Purchase Price2]]*Table1[[#This Row],[60-Month Lease Rate Factor (excluding Software)]]*60</f>
        <v>1062.72</v>
      </c>
      <c r="AH211" s="47">
        <v>3.3480000000000003E-2</v>
      </c>
      <c r="AI211" s="47">
        <v>2.6370000000000001E-2</v>
      </c>
      <c r="AJ211" s="47">
        <v>2.214E-2</v>
      </c>
      <c r="AK211" s="37" t="s">
        <v>877</v>
      </c>
      <c r="AL211" s="45">
        <v>120</v>
      </c>
      <c r="AM211" s="50">
        <v>1</v>
      </c>
      <c r="AN211" s="56">
        <v>0</v>
      </c>
      <c r="AO211" s="35">
        <v>0</v>
      </c>
      <c r="AP211" s="52">
        <v>8.9999999999999993E-3</v>
      </c>
      <c r="AQ211" s="52">
        <v>6.9000000000000006E-2</v>
      </c>
      <c r="AR211" s="130">
        <f t="shared" si="25"/>
        <v>1717.2</v>
      </c>
      <c r="AS211" s="45"/>
      <c r="AT211" s="36" t="s">
        <v>79</v>
      </c>
      <c r="AU211" s="36" t="s">
        <v>69</v>
      </c>
      <c r="AV211" s="36">
        <v>10000</v>
      </c>
      <c r="AW211" s="36">
        <v>42</v>
      </c>
      <c r="AX211" s="36">
        <v>6</v>
      </c>
      <c r="AY211" s="54" t="s">
        <v>75</v>
      </c>
      <c r="AZ211" s="36">
        <v>2001</v>
      </c>
      <c r="BA211" s="36">
        <v>125</v>
      </c>
      <c r="BB211" s="36" t="s">
        <v>76</v>
      </c>
      <c r="BC211" s="19" t="s">
        <v>873</v>
      </c>
      <c r="BD211" s="59" t="str">
        <f t="shared" si="23"/>
        <v>Laser / LED Printer - 11 to 20 CPM (Color)C410DN</v>
      </c>
      <c r="BE211" s="36"/>
      <c r="BF211" s="36"/>
    </row>
    <row r="212" spans="1:58" s="7" customFormat="1" ht="25.5" customHeight="1">
      <c r="A212" s="51" t="s">
        <v>65</v>
      </c>
      <c r="B212" s="35">
        <v>5</v>
      </c>
      <c r="C212" s="42" t="s">
        <v>85</v>
      </c>
      <c r="D212" s="35" t="s">
        <v>67</v>
      </c>
      <c r="E212" s="151">
        <v>3000</v>
      </c>
      <c r="F212" s="36" t="s">
        <v>68</v>
      </c>
      <c r="G212" s="36" t="s">
        <v>69</v>
      </c>
      <c r="H212" s="37" t="s">
        <v>868</v>
      </c>
      <c r="I212" s="37" t="s">
        <v>878</v>
      </c>
      <c r="J212" s="37" t="s">
        <v>879</v>
      </c>
      <c r="K212" s="131">
        <v>330</v>
      </c>
      <c r="L212" s="131">
        <v>144</v>
      </c>
      <c r="M212" s="56">
        <v>1574.9369999999999</v>
      </c>
      <c r="N212" s="18">
        <f>SUM(Table1[[#This Row],[New Device NC Discounted Purchase Price]:[Estimated Consumables Purchases During 3 Year Lifecycle]])</f>
        <v>2048.9369999999999</v>
      </c>
      <c r="O212" s="152">
        <f>Table1[[#This Row],[36-Month Total Lease Payments4]]</f>
        <v>397.74240000000003</v>
      </c>
      <c r="P212" s="152">
        <f>Table1[[#This Row],[Estimated 3 Year Maintenance Agreement Price5]]</f>
        <v>1188</v>
      </c>
      <c r="Q212" s="18">
        <f t="shared" si="24"/>
        <v>1585.7424000000001</v>
      </c>
      <c r="R212" s="45">
        <v>1083</v>
      </c>
      <c r="S212" s="50">
        <v>0.69499999999999995</v>
      </c>
      <c r="T212" s="131">
        <v>330</v>
      </c>
      <c r="U212" s="50">
        <v>0.2</v>
      </c>
      <c r="V212" s="50">
        <v>0</v>
      </c>
      <c r="W212" s="57" t="s">
        <v>858</v>
      </c>
      <c r="X212" s="44" t="s">
        <v>880</v>
      </c>
      <c r="Y212" s="45">
        <v>144</v>
      </c>
      <c r="Z212" s="50">
        <v>0</v>
      </c>
      <c r="AA212" s="56">
        <v>144</v>
      </c>
      <c r="AB212" s="153">
        <v>3.3480000000000003E-2</v>
      </c>
      <c r="AC212" s="56">
        <f>Table1[[#This Row],[New Device NC Discounted Purchase Price2]]*Table1[[#This Row],[36-Month Lease Rate Factor (excluding Software)]]*36</f>
        <v>397.74240000000003</v>
      </c>
      <c r="AD212" s="47">
        <v>2.6370000000000001E-2</v>
      </c>
      <c r="AE212" s="56">
        <f>Table1[[#This Row],[New Device NC Discounted Purchase Price]]*Table1[[#This Row],[48-Month Lease Rate Factor (excluding Software)]]*48</f>
        <v>417.70079999999996</v>
      </c>
      <c r="AF212" s="47">
        <v>2.214E-2</v>
      </c>
      <c r="AG212" s="56">
        <f>Table1[[#This Row],[New Device NC Discounted Purchase Price2]]*Table1[[#This Row],[60-Month Lease Rate Factor (excluding Software)]]*60</f>
        <v>438.37199999999996</v>
      </c>
      <c r="AH212" s="47">
        <v>3.3480000000000003E-2</v>
      </c>
      <c r="AI212" s="47">
        <v>2.6370000000000001E-2</v>
      </c>
      <c r="AJ212" s="47">
        <v>2.214E-2</v>
      </c>
      <c r="AK212" s="37" t="s">
        <v>881</v>
      </c>
      <c r="AL212" s="45">
        <v>48</v>
      </c>
      <c r="AM212" s="50">
        <v>1</v>
      </c>
      <c r="AN212" s="56">
        <v>0</v>
      </c>
      <c r="AO212" s="35">
        <v>0</v>
      </c>
      <c r="AP212" s="52">
        <v>1.0999999999999999E-2</v>
      </c>
      <c r="AQ212" s="154"/>
      <c r="AR212" s="130">
        <f t="shared" si="25"/>
        <v>1188</v>
      </c>
      <c r="AS212" s="45"/>
      <c r="AT212" s="36" t="s">
        <v>68</v>
      </c>
      <c r="AU212" s="36" t="s">
        <v>69</v>
      </c>
      <c r="AV212" s="36">
        <v>5000</v>
      </c>
      <c r="AW212" s="36">
        <v>37</v>
      </c>
      <c r="AX212" s="36">
        <v>6.5</v>
      </c>
      <c r="AY212" s="54" t="s">
        <v>75</v>
      </c>
      <c r="AZ212" s="36">
        <v>250</v>
      </c>
      <c r="BA212" s="36">
        <v>150</v>
      </c>
      <c r="BB212" s="36" t="s">
        <v>239</v>
      </c>
      <c r="BC212" s="19" t="s">
        <v>873</v>
      </c>
      <c r="BD212" s="59" t="str">
        <f t="shared" ref="BD212:BD241" si="26">CONCATENATE(C212,I212)</f>
        <v>Laser / LED Printer - 31 to 44 CPM (Mono)3320DN</v>
      </c>
      <c r="BE212" s="36"/>
      <c r="BF212" s="36"/>
    </row>
    <row r="213" spans="1:58" s="7" customFormat="1" ht="25.5" customHeight="1">
      <c r="A213" s="51" t="s">
        <v>65</v>
      </c>
      <c r="B213" s="35">
        <v>6</v>
      </c>
      <c r="C213" s="42" t="s">
        <v>88</v>
      </c>
      <c r="D213" s="35" t="s">
        <v>67</v>
      </c>
      <c r="E213" s="151">
        <v>3000</v>
      </c>
      <c r="F213" s="36" t="s">
        <v>79</v>
      </c>
      <c r="G213" s="36" t="s">
        <v>69</v>
      </c>
      <c r="H213" s="37" t="s">
        <v>868</v>
      </c>
      <c r="I213" s="37" t="s">
        <v>874</v>
      </c>
      <c r="J213" s="37" t="s">
        <v>875</v>
      </c>
      <c r="K213" s="131">
        <v>800</v>
      </c>
      <c r="L213" s="131">
        <v>252</v>
      </c>
      <c r="M213" s="56">
        <v>4149</v>
      </c>
      <c r="N213" s="18">
        <f>SUM(Table1[[#This Row],[New Device NC Discounted Purchase Price]:[Estimated Consumables Purchases During 3 Year Lifecycle]])</f>
        <v>5201</v>
      </c>
      <c r="O213" s="152">
        <f>Table1[[#This Row],[36-Month Total Lease Payments4]]</f>
        <v>964.22400000000005</v>
      </c>
      <c r="P213" s="152">
        <f>Table1[[#This Row],[Estimated 3 Year Maintenance Agreement Price5]]</f>
        <v>3434.4</v>
      </c>
      <c r="Q213" s="18">
        <f t="shared" si="24"/>
        <v>4398.6239999999998</v>
      </c>
      <c r="R213" s="45">
        <v>1175</v>
      </c>
      <c r="S213" s="50">
        <f>(Table1[[#This Row],[Device MSRP]]-Table1[[#This Row],[New Device NC Discounted Purchase Price]])/Table1[[#This Row],[Device MSRP]]</f>
        <v>0.31914893617021278</v>
      </c>
      <c r="T213" s="131">
        <v>800</v>
      </c>
      <c r="U213" s="50">
        <v>0.2</v>
      </c>
      <c r="V213" s="50">
        <v>0</v>
      </c>
      <c r="W213" s="57" t="s">
        <v>858</v>
      </c>
      <c r="X213" s="44" t="s">
        <v>876</v>
      </c>
      <c r="Y213" s="45">
        <v>252</v>
      </c>
      <c r="Z213" s="50">
        <v>0</v>
      </c>
      <c r="AA213" s="56">
        <v>252</v>
      </c>
      <c r="AB213" s="153">
        <v>3.3480000000000003E-2</v>
      </c>
      <c r="AC213" s="56">
        <f>Table1[[#This Row],[New Device NC Discounted Purchase Price2]]*Table1[[#This Row],[36-Month Lease Rate Factor (excluding Software)]]*36</f>
        <v>964.22400000000005</v>
      </c>
      <c r="AD213" s="47">
        <v>2.6370000000000001E-2</v>
      </c>
      <c r="AE213" s="56">
        <f>Table1[[#This Row],[New Device NC Discounted Purchase Price]]*Table1[[#This Row],[48-Month Lease Rate Factor (excluding Software)]]*48</f>
        <v>1012.6079999999999</v>
      </c>
      <c r="AF213" s="47">
        <v>2.214E-2</v>
      </c>
      <c r="AG213" s="56">
        <f>Table1[[#This Row],[New Device NC Discounted Purchase Price2]]*Table1[[#This Row],[60-Month Lease Rate Factor (excluding Software)]]*60</f>
        <v>1062.72</v>
      </c>
      <c r="AH213" s="47">
        <v>3.3480000000000003E-2</v>
      </c>
      <c r="AI213" s="47">
        <v>2.6370000000000001E-2</v>
      </c>
      <c r="AJ213" s="47">
        <v>2.214E-2</v>
      </c>
      <c r="AK213" s="37" t="s">
        <v>877</v>
      </c>
      <c r="AL213" s="45">
        <v>120</v>
      </c>
      <c r="AM213" s="50">
        <v>1</v>
      </c>
      <c r="AN213" s="56">
        <v>0</v>
      </c>
      <c r="AO213" s="35">
        <v>0</v>
      </c>
      <c r="AP213" s="52">
        <v>8.9999999999999993E-3</v>
      </c>
      <c r="AQ213" s="52">
        <v>6.9000000000000006E-2</v>
      </c>
      <c r="AR213" s="130">
        <f t="shared" si="25"/>
        <v>3434.4</v>
      </c>
      <c r="AS213" s="45"/>
      <c r="AT213" s="36" t="s">
        <v>79</v>
      </c>
      <c r="AU213" s="36" t="s">
        <v>69</v>
      </c>
      <c r="AV213" s="36">
        <v>10000</v>
      </c>
      <c r="AW213" s="36">
        <v>42</v>
      </c>
      <c r="AX213" s="36">
        <v>6</v>
      </c>
      <c r="AY213" s="54" t="s">
        <v>75</v>
      </c>
      <c r="AZ213" s="36">
        <v>2001</v>
      </c>
      <c r="BA213" s="36">
        <v>125</v>
      </c>
      <c r="BB213" s="36" t="s">
        <v>76</v>
      </c>
      <c r="BC213" s="19" t="s">
        <v>873</v>
      </c>
      <c r="BD213" s="59" t="str">
        <f t="shared" si="26"/>
        <v>Laser / LED Printer - 21 to 34 CPM (Color)C410DN</v>
      </c>
      <c r="BE213" s="36"/>
      <c r="BF213" s="36"/>
    </row>
    <row r="214" spans="1:58" s="7" customFormat="1" ht="25.5" customHeight="1">
      <c r="A214" s="51" t="s">
        <v>65</v>
      </c>
      <c r="B214" s="35">
        <v>7</v>
      </c>
      <c r="C214" s="42" t="s">
        <v>91</v>
      </c>
      <c r="D214" s="35" t="s">
        <v>67</v>
      </c>
      <c r="E214" s="151">
        <v>5000</v>
      </c>
      <c r="F214" s="36" t="s">
        <v>68</v>
      </c>
      <c r="G214" s="36" t="s">
        <v>69</v>
      </c>
      <c r="H214" s="37" t="s">
        <v>868</v>
      </c>
      <c r="I214" s="37" t="s">
        <v>882</v>
      </c>
      <c r="J214" s="37" t="s">
        <v>883</v>
      </c>
      <c r="K214" s="131">
        <v>610</v>
      </c>
      <c r="L214" s="131">
        <v>288</v>
      </c>
      <c r="M214" s="56">
        <v>2033.43</v>
      </c>
      <c r="N214" s="18">
        <v>2931</v>
      </c>
      <c r="O214" s="152">
        <f>Table1[[#This Row],[36-Month Total Lease Payments4]]</f>
        <v>735.22080000000005</v>
      </c>
      <c r="P214" s="152">
        <f>Table1[[#This Row],[Estimated 3 Year Maintenance Agreement Price5]]</f>
        <v>1800</v>
      </c>
      <c r="Q214" s="18">
        <f t="shared" si="24"/>
        <v>2535.2208000000001</v>
      </c>
      <c r="R214" s="45">
        <v>1310</v>
      </c>
      <c r="S214" s="50">
        <v>0.53439999999999999</v>
      </c>
      <c r="T214" s="56">
        <v>610</v>
      </c>
      <c r="U214" s="50">
        <v>0.2</v>
      </c>
      <c r="V214" s="50">
        <v>0</v>
      </c>
      <c r="W214" s="57" t="s">
        <v>858</v>
      </c>
      <c r="X214" s="44" t="s">
        <v>884</v>
      </c>
      <c r="Y214" s="45">
        <v>288</v>
      </c>
      <c r="Z214" s="50">
        <v>0</v>
      </c>
      <c r="AA214" s="56">
        <v>288</v>
      </c>
      <c r="AB214" s="153">
        <v>3.3480000000000003E-2</v>
      </c>
      <c r="AC214" s="56">
        <f>Table1[[#This Row],[New Device NC Discounted Purchase Price2]]*Table1[[#This Row],[36-Month Lease Rate Factor (excluding Software)]]*36</f>
        <v>735.22080000000005</v>
      </c>
      <c r="AD214" s="47">
        <v>2.6370000000000001E-2</v>
      </c>
      <c r="AE214" s="56">
        <f>Table1[[#This Row],[New Device NC Discounted Purchase Price]]*Table1[[#This Row],[48-Month Lease Rate Factor (excluding Software)]]*48</f>
        <v>772.11359999999991</v>
      </c>
      <c r="AF214" s="47">
        <v>2.214E-2</v>
      </c>
      <c r="AG214" s="56">
        <f>Table1[[#This Row],[New Device NC Discounted Purchase Price2]]*Table1[[#This Row],[60-Month Lease Rate Factor (excluding Software)]]*60</f>
        <v>810.32399999999996</v>
      </c>
      <c r="AH214" s="47">
        <v>3.3480000000000003E-2</v>
      </c>
      <c r="AI214" s="47">
        <v>2.6370000000000001E-2</v>
      </c>
      <c r="AJ214" s="47">
        <v>2.214E-2</v>
      </c>
      <c r="AK214" s="37" t="s">
        <v>885</v>
      </c>
      <c r="AL214" s="45">
        <v>60</v>
      </c>
      <c r="AM214" s="50">
        <v>1</v>
      </c>
      <c r="AN214" s="56">
        <v>0</v>
      </c>
      <c r="AO214" s="35">
        <v>0</v>
      </c>
      <c r="AP214" s="52">
        <v>0.01</v>
      </c>
      <c r="AQ214" s="154"/>
      <c r="AR214" s="130">
        <f t="shared" si="25"/>
        <v>1800</v>
      </c>
      <c r="AS214" s="45"/>
      <c r="AT214" s="36" t="s">
        <v>68</v>
      </c>
      <c r="AU214" s="36" t="s">
        <v>69</v>
      </c>
      <c r="AV214" s="36">
        <v>15000</v>
      </c>
      <c r="AW214" s="36">
        <v>50</v>
      </c>
      <c r="AX214" s="36">
        <v>5</v>
      </c>
      <c r="AY214" s="54" t="s">
        <v>75</v>
      </c>
      <c r="AZ214" s="36">
        <v>700</v>
      </c>
      <c r="BA214" s="36">
        <v>250</v>
      </c>
      <c r="BB214" s="36" t="s">
        <v>96</v>
      </c>
      <c r="BC214" s="19" t="s">
        <v>873</v>
      </c>
      <c r="BD214" s="59" t="str">
        <f t="shared" si="26"/>
        <v>Laser / LED Printer - 45 or more CPM (Mono)B410DN</v>
      </c>
      <c r="BE214" s="36"/>
      <c r="BF214" s="36"/>
    </row>
    <row r="215" spans="1:58" s="7" customFormat="1" ht="25.5" customHeight="1">
      <c r="A215" s="51" t="s">
        <v>65</v>
      </c>
      <c r="B215" s="35">
        <v>9</v>
      </c>
      <c r="C215" s="42" t="s">
        <v>103</v>
      </c>
      <c r="D215" s="35" t="s">
        <v>67</v>
      </c>
      <c r="E215" s="151">
        <v>4000</v>
      </c>
      <c r="F215" s="36" t="s">
        <v>68</v>
      </c>
      <c r="G215" s="36" t="s">
        <v>104</v>
      </c>
      <c r="H215" s="37" t="s">
        <v>868</v>
      </c>
      <c r="I215" s="75" t="s">
        <v>886</v>
      </c>
      <c r="J215" s="75" t="s">
        <v>887</v>
      </c>
      <c r="K215" s="114">
        <v>1806</v>
      </c>
      <c r="L215" s="114">
        <v>720</v>
      </c>
      <c r="M215" s="159">
        <v>1803.1020000000001</v>
      </c>
      <c r="N215" s="41">
        <f>SUM(Table1[[#This Row],[New Device NC Discounted Purchase Price]:[Estimated Consumables Purchases During 3 Year Lifecycle]])</f>
        <v>4329.1019999999999</v>
      </c>
      <c r="O215" s="160">
        <f>Table1[[#This Row],[36-Month Total Lease Payments4]]</f>
        <v>2176.7356800000002</v>
      </c>
      <c r="P215" s="160">
        <f>Table1[[#This Row],[Estimated 3 Year Maintenance Agreement Price5]]</f>
        <v>1296</v>
      </c>
      <c r="Q215" s="41">
        <f t="shared" si="24"/>
        <v>3472.7356800000002</v>
      </c>
      <c r="R215" s="161">
        <v>2298</v>
      </c>
      <c r="S215" s="162">
        <v>0.214</v>
      </c>
      <c r="T215" s="159">
        <f>Table1[[#This Row],[New Device NC Discounted Purchase Price]]</f>
        <v>1806</v>
      </c>
      <c r="U215" s="162">
        <v>0.2</v>
      </c>
      <c r="V215" s="162">
        <v>0</v>
      </c>
      <c r="W215" s="163" t="s">
        <v>858</v>
      </c>
      <c r="X215" s="199" t="s">
        <v>888</v>
      </c>
      <c r="Y215" s="161">
        <v>720</v>
      </c>
      <c r="Z215" s="162">
        <v>0</v>
      </c>
      <c r="AA215" s="159">
        <v>720</v>
      </c>
      <c r="AB215" s="164">
        <v>3.3480000000000003E-2</v>
      </c>
      <c r="AC215" s="159">
        <f>Table1[[#This Row],[New Device NC Discounted Purchase Price2]]*Table1[[#This Row],[36-Month Lease Rate Factor (excluding Software)]]*36</f>
        <v>2176.7356800000002</v>
      </c>
      <c r="AD215" s="165">
        <v>2.6370000000000001E-2</v>
      </c>
      <c r="AE215" s="159">
        <f>Table1[[#This Row],[New Device NC Discounted Purchase Price]]*Table1[[#This Row],[48-Month Lease Rate Factor (excluding Software)]]*48</f>
        <v>2285.9625599999999</v>
      </c>
      <c r="AF215" s="165">
        <v>2.214E-2</v>
      </c>
      <c r="AG215" s="159">
        <f>Table1[[#This Row],[New Device NC Discounted Purchase Price2]]*Table1[[#This Row],[60-Month Lease Rate Factor (excluding Software)]]*60</f>
        <v>2399.0904</v>
      </c>
      <c r="AH215" s="165">
        <v>3.3480000000000003E-2</v>
      </c>
      <c r="AI215" s="165">
        <v>2.6370000000000001E-2</v>
      </c>
      <c r="AJ215" s="165">
        <v>2.214E-2</v>
      </c>
      <c r="AK215" s="75" t="s">
        <v>889</v>
      </c>
      <c r="AL215" s="161">
        <v>240</v>
      </c>
      <c r="AM215" s="162">
        <v>1</v>
      </c>
      <c r="AN215" s="159">
        <v>0</v>
      </c>
      <c r="AO215" s="166">
        <v>0</v>
      </c>
      <c r="AP215" s="178">
        <v>8.9999999999999993E-3</v>
      </c>
      <c r="AQ215" s="167"/>
      <c r="AR215" s="168">
        <f t="shared" si="25"/>
        <v>1296</v>
      </c>
      <c r="AS215" s="161"/>
      <c r="AT215" s="169" t="s">
        <v>79</v>
      </c>
      <c r="AU215" s="169" t="s">
        <v>104</v>
      </c>
      <c r="AV215" s="169">
        <v>15000</v>
      </c>
      <c r="AW215" s="169">
        <v>30</v>
      </c>
      <c r="AX215" s="169">
        <v>9</v>
      </c>
      <c r="AY215" s="170" t="s">
        <v>75</v>
      </c>
      <c r="AZ215" s="169">
        <v>950</v>
      </c>
      <c r="BA215" s="169">
        <v>250</v>
      </c>
      <c r="BB215" s="169" t="s">
        <v>76</v>
      </c>
      <c r="BC215" s="113" t="s">
        <v>873</v>
      </c>
      <c r="BD215" s="59" t="str">
        <f t="shared" si="26"/>
        <v>Laser / LED Printer - 30 or more CPM (Mono)(Ledger)7100DN</v>
      </c>
      <c r="BE215" s="36"/>
      <c r="BF215" s="36"/>
    </row>
    <row r="216" spans="1:58" s="7" customFormat="1" ht="25.5" customHeight="1">
      <c r="A216" s="51" t="s">
        <v>65</v>
      </c>
      <c r="B216" s="35">
        <v>10</v>
      </c>
      <c r="C216" s="42" t="s">
        <v>110</v>
      </c>
      <c r="D216" s="35" t="s">
        <v>67</v>
      </c>
      <c r="E216" s="151">
        <v>4000</v>
      </c>
      <c r="F216" s="36" t="s">
        <v>79</v>
      </c>
      <c r="G216" s="36" t="s">
        <v>104</v>
      </c>
      <c r="H216" s="37" t="s">
        <v>868</v>
      </c>
      <c r="I216" s="75" t="s">
        <v>886</v>
      </c>
      <c r="J216" s="75" t="s">
        <v>887</v>
      </c>
      <c r="K216" s="114">
        <v>1806</v>
      </c>
      <c r="L216" s="114">
        <v>720</v>
      </c>
      <c r="M216" s="159">
        <v>5582.9760000000006</v>
      </c>
      <c r="N216" s="41">
        <f>SUM(Table1[[#This Row],[New Device NC Discounted Purchase Price]:[Estimated Consumables Purchases During 3 Year Lifecycle]])</f>
        <v>8108.9760000000006</v>
      </c>
      <c r="O216" s="160">
        <f>Table1[[#This Row],[36-Month Total Lease Payments4]]</f>
        <v>2176.7356800000002</v>
      </c>
      <c r="P216" s="160">
        <f>Table1[[#This Row],[Estimated 3 Year Maintenance Agreement Price5]]</f>
        <v>4579.2</v>
      </c>
      <c r="Q216" s="41">
        <f t="shared" si="24"/>
        <v>6755.9356800000005</v>
      </c>
      <c r="R216" s="161">
        <v>2298</v>
      </c>
      <c r="S216" s="162">
        <v>0.214</v>
      </c>
      <c r="T216" s="159">
        <f>Table1[[#This Row],[New Device NC Discounted Purchase Price]]</f>
        <v>1806</v>
      </c>
      <c r="U216" s="162">
        <v>0.2</v>
      </c>
      <c r="V216" s="162">
        <v>0</v>
      </c>
      <c r="W216" s="163" t="s">
        <v>858</v>
      </c>
      <c r="X216" s="199" t="s">
        <v>888</v>
      </c>
      <c r="Y216" s="161">
        <v>720</v>
      </c>
      <c r="Z216" s="162">
        <v>0</v>
      </c>
      <c r="AA216" s="159">
        <v>720</v>
      </c>
      <c r="AB216" s="164">
        <v>3.3480000000000003E-2</v>
      </c>
      <c r="AC216" s="159">
        <f>Table1[[#This Row],[New Device NC Discounted Purchase Price2]]*Table1[[#This Row],[36-Month Lease Rate Factor (excluding Software)]]*36</f>
        <v>2176.7356800000002</v>
      </c>
      <c r="AD216" s="165">
        <v>2.6370000000000001E-2</v>
      </c>
      <c r="AE216" s="159">
        <f>Table1[[#This Row],[New Device NC Discounted Purchase Price]]*Table1[[#This Row],[48-Month Lease Rate Factor (excluding Software)]]*48</f>
        <v>2285.9625599999999</v>
      </c>
      <c r="AF216" s="165">
        <v>2.214E-2</v>
      </c>
      <c r="AG216" s="159">
        <f>Table1[[#This Row],[New Device NC Discounted Purchase Price2]]*Table1[[#This Row],[60-Month Lease Rate Factor (excluding Software)]]*60</f>
        <v>2399.0904</v>
      </c>
      <c r="AH216" s="165">
        <v>3.3480000000000003E-2</v>
      </c>
      <c r="AI216" s="165">
        <v>2.6370000000000001E-2</v>
      </c>
      <c r="AJ216" s="165">
        <v>2.214E-2</v>
      </c>
      <c r="AK216" s="75" t="s">
        <v>889</v>
      </c>
      <c r="AL216" s="161">
        <v>240</v>
      </c>
      <c r="AM216" s="162">
        <v>1</v>
      </c>
      <c r="AN216" s="159">
        <v>0</v>
      </c>
      <c r="AO216" s="166">
        <v>0</v>
      </c>
      <c r="AP216" s="178">
        <v>8.9999999999999993E-3</v>
      </c>
      <c r="AQ216" s="178">
        <v>6.9000000000000006E-2</v>
      </c>
      <c r="AR216" s="168">
        <f t="shared" si="25"/>
        <v>4579.2</v>
      </c>
      <c r="AS216" s="161"/>
      <c r="AT216" s="169" t="s">
        <v>79</v>
      </c>
      <c r="AU216" s="169" t="s">
        <v>104</v>
      </c>
      <c r="AV216" s="169">
        <v>15000</v>
      </c>
      <c r="AW216" s="169">
        <v>30</v>
      </c>
      <c r="AX216" s="169">
        <v>9</v>
      </c>
      <c r="AY216" s="170" t="s">
        <v>75</v>
      </c>
      <c r="AZ216" s="169">
        <v>950</v>
      </c>
      <c r="BA216" s="169">
        <v>250</v>
      </c>
      <c r="BB216" s="169" t="s">
        <v>76</v>
      </c>
      <c r="BC216" s="113" t="s">
        <v>873</v>
      </c>
      <c r="BD216" s="59" t="str">
        <f t="shared" si="26"/>
        <v>Laser / LED Printer - 20 or more CPM (Color)(Ledger)7100DN</v>
      </c>
      <c r="BE216" s="36"/>
      <c r="BF216" s="36"/>
    </row>
    <row r="217" spans="1:58" s="7" customFormat="1" ht="25.5" customHeight="1">
      <c r="A217" s="51" t="s">
        <v>116</v>
      </c>
      <c r="B217" s="35">
        <v>11</v>
      </c>
      <c r="C217" s="42" t="s">
        <v>117</v>
      </c>
      <c r="D217" s="35" t="s">
        <v>118</v>
      </c>
      <c r="E217" s="151">
        <v>2500</v>
      </c>
      <c r="F217" s="36" t="s">
        <v>68</v>
      </c>
      <c r="G217" s="36" t="s">
        <v>69</v>
      </c>
      <c r="H217" s="37" t="s">
        <v>868</v>
      </c>
      <c r="I217" s="37" t="s">
        <v>890</v>
      </c>
      <c r="J217" s="37" t="s">
        <v>891</v>
      </c>
      <c r="K217" s="131">
        <v>836</v>
      </c>
      <c r="L217" s="131">
        <v>360</v>
      </c>
      <c r="M217" s="56">
        <v>818.97900000000004</v>
      </c>
      <c r="N217" s="18">
        <f>SUM(Table1[[#This Row],[New Device NC Discounted Purchase Price]:[Estimated Consumables Purchases During 3 Year Lifecycle]])</f>
        <v>2014.979</v>
      </c>
      <c r="O217" s="152">
        <f>Table1[[#This Row],[36-Month Total Lease Payments4]]</f>
        <v>1007.6140800000001</v>
      </c>
      <c r="P217" s="152">
        <f>Table1[[#This Row],[Estimated 3 Year Maintenance Agreement Price5]]</f>
        <v>801</v>
      </c>
      <c r="Q217" s="18">
        <f t="shared" si="24"/>
        <v>1808.6140800000001</v>
      </c>
      <c r="R217" s="45">
        <v>2015</v>
      </c>
      <c r="S217" s="50">
        <f t="shared" ref="S217" si="27">(R217-T217)/R217</f>
        <v>0.58511166253101732</v>
      </c>
      <c r="T217" s="56">
        <f>Table1[[#This Row],[New Device NC Discounted Purchase Price]]</f>
        <v>836</v>
      </c>
      <c r="U217" s="50">
        <v>0.5</v>
      </c>
      <c r="V217" s="50">
        <v>0</v>
      </c>
      <c r="W217" s="57" t="s">
        <v>858</v>
      </c>
      <c r="X217" s="44" t="s">
        <v>892</v>
      </c>
      <c r="Y217" s="45">
        <v>360</v>
      </c>
      <c r="Z217" s="50">
        <v>0</v>
      </c>
      <c r="AA217" s="56">
        <v>360</v>
      </c>
      <c r="AB217" s="153">
        <v>3.3480000000000003E-2</v>
      </c>
      <c r="AC217" s="56">
        <f>Table1[[#This Row],[New Device NC Discounted Purchase Price2]]*Table1[[#This Row],[36-Month Lease Rate Factor (excluding Software)]]*36</f>
        <v>1007.6140800000001</v>
      </c>
      <c r="AD217" s="47">
        <v>2.6370000000000001E-2</v>
      </c>
      <c r="AE217" s="56">
        <f>Table1[[#This Row],[New Device NC Discounted Purchase Price]]*Table1[[#This Row],[48-Month Lease Rate Factor (excluding Software)]]*48</f>
        <v>1058.17536</v>
      </c>
      <c r="AF217" s="47">
        <v>2.214E-2</v>
      </c>
      <c r="AG217" s="56">
        <f>Table1[[#This Row],[New Device NC Discounted Purchase Price2]]*Table1[[#This Row],[60-Month Lease Rate Factor (excluding Software)]]*60</f>
        <v>1110.5423999999998</v>
      </c>
      <c r="AH217" s="47">
        <v>3.3480000000000003E-2</v>
      </c>
      <c r="AI217" s="47">
        <v>2.6370000000000001E-2</v>
      </c>
      <c r="AJ217" s="47">
        <v>2.214E-2</v>
      </c>
      <c r="AK217" s="37" t="s">
        <v>893</v>
      </c>
      <c r="AL217" s="45">
        <v>180</v>
      </c>
      <c r="AM217" s="50">
        <v>1</v>
      </c>
      <c r="AN217" s="56">
        <v>0</v>
      </c>
      <c r="AO217" s="35">
        <v>0</v>
      </c>
      <c r="AP217" s="52">
        <v>8.8999999999999999E-3</v>
      </c>
      <c r="AQ217" s="154"/>
      <c r="AR217" s="130">
        <f t="shared" si="25"/>
        <v>801</v>
      </c>
      <c r="AS217" s="45">
        <v>200</v>
      </c>
      <c r="AT217" s="36" t="s">
        <v>68</v>
      </c>
      <c r="AU217" s="36" t="s">
        <v>69</v>
      </c>
      <c r="AV217" s="36">
        <v>10000</v>
      </c>
      <c r="AW217" s="36">
        <v>50</v>
      </c>
      <c r="AX217" s="36">
        <v>5</v>
      </c>
      <c r="AY217" s="54" t="s">
        <v>75</v>
      </c>
      <c r="AZ217" s="36">
        <v>650</v>
      </c>
      <c r="BA217" s="36">
        <v>250</v>
      </c>
      <c r="BB217" s="36" t="s">
        <v>96</v>
      </c>
      <c r="BC217" s="19" t="s">
        <v>873</v>
      </c>
      <c r="BD217" s="59" t="str">
        <f t="shared" si="26"/>
        <v>Digital MFD - 19 to 30 CPM (Mono)B415DN</v>
      </c>
      <c r="BE217" s="36"/>
      <c r="BF217" s="36"/>
    </row>
    <row r="218" spans="1:58" s="7" customFormat="1" ht="31.2" customHeight="1">
      <c r="A218" s="51" t="s">
        <v>116</v>
      </c>
      <c r="B218" s="35">
        <v>12</v>
      </c>
      <c r="C218" s="42" t="s">
        <v>120</v>
      </c>
      <c r="D218" s="35" t="s">
        <v>118</v>
      </c>
      <c r="E218" s="151">
        <v>2500</v>
      </c>
      <c r="F218" s="36" t="s">
        <v>79</v>
      </c>
      <c r="G218" s="36" t="s">
        <v>69</v>
      </c>
      <c r="H218" s="37" t="s">
        <v>868</v>
      </c>
      <c r="I218" s="37" t="s">
        <v>894</v>
      </c>
      <c r="J218" s="37" t="s">
        <v>895</v>
      </c>
      <c r="K218" s="131">
        <v>1290</v>
      </c>
      <c r="L218" s="131">
        <v>540</v>
      </c>
      <c r="M218" s="56">
        <v>3314</v>
      </c>
      <c r="N218" s="18">
        <f>SUM(Table1[[#This Row],[New Device NC Discounted Purchase Price]:[Estimated Consumables Purchases During 3 Year Lifecycle]])</f>
        <v>5144</v>
      </c>
      <c r="O218" s="152">
        <f>Table1[[#This Row],[36-Month Total Lease Payments4]]</f>
        <v>1554.8112000000003</v>
      </c>
      <c r="P218" s="152">
        <f>Table1[[#This Row],[Estimated 3 Year Maintenance Agreement Price5]]</f>
        <v>2570.2200000000003</v>
      </c>
      <c r="Q218" s="18">
        <f t="shared" si="24"/>
        <v>4125.0312000000004</v>
      </c>
      <c r="R218" s="45">
        <v>2015</v>
      </c>
      <c r="S218" s="50">
        <f>(Table1[[#This Row],[Device MSRP]]-Table1[[#This Row],[New Device NC Discounted Purchase Price]])/Table1[[#This Row],[Device MSRP]]</f>
        <v>0.35980148883374691</v>
      </c>
      <c r="T218" s="56">
        <v>1290</v>
      </c>
      <c r="U218" s="50">
        <v>0.5</v>
      </c>
      <c r="V218" s="50">
        <v>0</v>
      </c>
      <c r="W218" s="57" t="s">
        <v>858</v>
      </c>
      <c r="X218" s="44" t="s">
        <v>896</v>
      </c>
      <c r="Y218" s="45">
        <v>540</v>
      </c>
      <c r="Z218" s="50">
        <v>0</v>
      </c>
      <c r="AA218" s="56">
        <v>540</v>
      </c>
      <c r="AB218" s="153">
        <v>3.3480000000000003E-2</v>
      </c>
      <c r="AC218" s="56">
        <f>Table1[[#This Row],[New Device NC Discounted Purchase Price2]]*Table1[[#This Row],[36-Month Lease Rate Factor (excluding Software)]]*36</f>
        <v>1554.8112000000003</v>
      </c>
      <c r="AD218" s="47">
        <v>2.6370000000000001E-2</v>
      </c>
      <c r="AE218" s="56">
        <f>Table1[[#This Row],[New Device NC Discounted Purchase Price]]*Table1[[#This Row],[48-Month Lease Rate Factor (excluding Software)]]*48</f>
        <v>1632.8303999999998</v>
      </c>
      <c r="AF218" s="47">
        <v>2.214E-2</v>
      </c>
      <c r="AG218" s="56">
        <f>Table1[[#This Row],[New Device NC Discounted Purchase Price2]]*Table1[[#This Row],[60-Month Lease Rate Factor (excluding Software)]]*60</f>
        <v>1713.636</v>
      </c>
      <c r="AH218" s="47">
        <v>3.3480000000000003E-2</v>
      </c>
      <c r="AI218" s="47">
        <v>2.6370000000000001E-2</v>
      </c>
      <c r="AJ218" s="47">
        <v>2.214E-2</v>
      </c>
      <c r="AK218" s="37" t="s">
        <v>897</v>
      </c>
      <c r="AL218" s="45">
        <v>108</v>
      </c>
      <c r="AM218" s="50">
        <v>1</v>
      </c>
      <c r="AN218" s="56">
        <v>0</v>
      </c>
      <c r="AO218" s="35">
        <v>0</v>
      </c>
      <c r="AP218" s="52">
        <v>9.9000000000000008E-3</v>
      </c>
      <c r="AQ218" s="52">
        <v>5.8999999999999997E-2</v>
      </c>
      <c r="AR218" s="130">
        <f t="shared" si="25"/>
        <v>2570.2200000000003</v>
      </c>
      <c r="AS218" s="45">
        <v>200</v>
      </c>
      <c r="AT218" s="36" t="s">
        <v>79</v>
      </c>
      <c r="AU218" s="36" t="s">
        <v>69</v>
      </c>
      <c r="AV218" s="36">
        <v>10000</v>
      </c>
      <c r="AW218" s="36">
        <v>42</v>
      </c>
      <c r="AX218" s="36">
        <v>6</v>
      </c>
      <c r="AY218" s="54" t="s">
        <v>75</v>
      </c>
      <c r="AZ218" s="36">
        <v>1451</v>
      </c>
      <c r="BA218" s="36">
        <v>150</v>
      </c>
      <c r="BB218" s="36" t="s">
        <v>96</v>
      </c>
      <c r="BC218" s="19" t="s">
        <v>873</v>
      </c>
      <c r="BD218" s="59" t="str">
        <f t="shared" si="26"/>
        <v>Digital MFD - 14 to 30 CPM (Color)C415DN</v>
      </c>
      <c r="BE218" s="36"/>
      <c r="BF218" s="36"/>
    </row>
    <row r="219" spans="1:58" s="7" customFormat="1" ht="25.5" customHeight="1">
      <c r="A219" s="51" t="s">
        <v>116</v>
      </c>
      <c r="B219" s="35">
        <v>13</v>
      </c>
      <c r="C219" s="42" t="s">
        <v>124</v>
      </c>
      <c r="D219" s="35" t="s">
        <v>118</v>
      </c>
      <c r="E219" s="151">
        <v>4000</v>
      </c>
      <c r="F219" s="36" t="s">
        <v>68</v>
      </c>
      <c r="G219" s="36" t="s">
        <v>104</v>
      </c>
      <c r="H219" s="37" t="s">
        <v>868</v>
      </c>
      <c r="I219" s="37" t="s">
        <v>898</v>
      </c>
      <c r="J219" s="37" t="s">
        <v>898</v>
      </c>
      <c r="K219" s="131">
        <v>1923</v>
      </c>
      <c r="L219" s="131"/>
      <c r="M219" s="56"/>
      <c r="N219" s="18">
        <f>SUM(Table1[[#This Row],[New Device NC Discounted Purchase Price]:[Estimated Consumables Purchases During 3 Year Lifecycle]])</f>
        <v>1923</v>
      </c>
      <c r="O219" s="152">
        <f>Table1[[#This Row],[36-Month Total Lease Payments4]]</f>
        <v>2317.75344</v>
      </c>
      <c r="P219" s="152">
        <f>Table1[[#This Row],[Estimated 3 Year Maintenance Agreement Price5]]</f>
        <v>756.00000000000011</v>
      </c>
      <c r="Q219" s="18">
        <f t="shared" si="24"/>
        <v>3073.75344</v>
      </c>
      <c r="R219" s="45">
        <v>10485</v>
      </c>
      <c r="S219" s="50">
        <v>0.81399999999999995</v>
      </c>
      <c r="T219" s="56">
        <f>Table1[[#This Row],[New Device NC Discounted Purchase Price]]</f>
        <v>1923</v>
      </c>
      <c r="U219" s="50">
        <v>0.5</v>
      </c>
      <c r="V219" s="50">
        <v>0</v>
      </c>
      <c r="W219" s="57" t="s">
        <v>858</v>
      </c>
      <c r="X219" s="44" t="s">
        <v>899</v>
      </c>
      <c r="Y219" s="45">
        <v>1764</v>
      </c>
      <c r="Z219" s="50">
        <v>0.57099999999999995</v>
      </c>
      <c r="AA219" s="56"/>
      <c r="AB219" s="153">
        <v>3.3480000000000003E-2</v>
      </c>
      <c r="AC219" s="56">
        <f>Table1[[#This Row],[New Device NC Discounted Purchase Price2]]*Table1[[#This Row],[36-Month Lease Rate Factor (excluding Software)]]*36</f>
        <v>2317.75344</v>
      </c>
      <c r="AD219" s="47">
        <v>2.6370000000000001E-2</v>
      </c>
      <c r="AE219" s="56">
        <f>Table1[[#This Row],[New Device NC Discounted Purchase Price]]*Table1[[#This Row],[48-Month Lease Rate Factor (excluding Software)]]*48</f>
        <v>2434.0564800000002</v>
      </c>
      <c r="AF219" s="47">
        <v>2.214E-2</v>
      </c>
      <c r="AG219" s="56">
        <f>Table1[[#This Row],[New Device NC Discounted Purchase Price2]]*Table1[[#This Row],[60-Month Lease Rate Factor (excluding Software)]]*60</f>
        <v>2554.5132000000003</v>
      </c>
      <c r="AH219" s="47">
        <v>3.3480000000000003E-2</v>
      </c>
      <c r="AI219" s="47">
        <v>2.6370000000000001E-2</v>
      </c>
      <c r="AJ219" s="211">
        <v>2.214E-2</v>
      </c>
      <c r="AK219" s="37" t="s">
        <v>900</v>
      </c>
      <c r="AL219" s="45">
        <v>600</v>
      </c>
      <c r="AM219" s="50">
        <v>0.57999999999999996</v>
      </c>
      <c r="AN219" s="56">
        <v>252.00000000000003</v>
      </c>
      <c r="AO219" s="35">
        <v>0</v>
      </c>
      <c r="AP219" s="52">
        <v>0</v>
      </c>
      <c r="AQ219" s="154"/>
      <c r="AR219" s="130">
        <f t="shared" si="25"/>
        <v>756.00000000000011</v>
      </c>
      <c r="AS219" s="45">
        <v>200</v>
      </c>
      <c r="AT219" s="36" t="s">
        <v>68</v>
      </c>
      <c r="AU219" s="36" t="s">
        <v>104</v>
      </c>
      <c r="AV219" s="36">
        <v>20000</v>
      </c>
      <c r="AW219" s="36">
        <v>25</v>
      </c>
      <c r="AX219" s="36">
        <v>4.2</v>
      </c>
      <c r="AY219" s="54" t="s">
        <v>75</v>
      </c>
      <c r="AZ219" s="36">
        <v>1090</v>
      </c>
      <c r="BA219" s="36">
        <v>500</v>
      </c>
      <c r="BB219" s="36" t="s">
        <v>96</v>
      </c>
      <c r="BC219" s="19" t="s">
        <v>873</v>
      </c>
      <c r="BD219" s="59" t="str">
        <f t="shared" si="26"/>
        <v>Digital MFD - 21 to 30 CPM (Mono)(Ledger)B7125S</v>
      </c>
      <c r="BE219" s="36"/>
      <c r="BF219" s="36"/>
    </row>
    <row r="220" spans="1:58" s="7" customFormat="1" ht="25.5" customHeight="1">
      <c r="A220" s="51" t="s">
        <v>116</v>
      </c>
      <c r="B220" s="35">
        <v>14</v>
      </c>
      <c r="C220" s="42" t="s">
        <v>128</v>
      </c>
      <c r="D220" s="35" t="s">
        <v>118</v>
      </c>
      <c r="E220" s="151">
        <v>4000</v>
      </c>
      <c r="F220" s="36" t="s">
        <v>79</v>
      </c>
      <c r="G220" s="36" t="s">
        <v>104</v>
      </c>
      <c r="H220" s="37" t="s">
        <v>868</v>
      </c>
      <c r="I220" s="37" t="s">
        <v>901</v>
      </c>
      <c r="J220" s="37" t="s">
        <v>901</v>
      </c>
      <c r="K220" s="131">
        <v>2226</v>
      </c>
      <c r="L220" s="131">
        <v>3960</v>
      </c>
      <c r="M220" s="56"/>
      <c r="N220" s="18">
        <f>SUM(Table1[[#This Row],[New Device NC Discounted Purchase Price]:[Estimated Consumables Purchases During 3 Year Lifecycle]])</f>
        <v>6186</v>
      </c>
      <c r="O220" s="152">
        <f>Table1[[#This Row],[36-Month Total Lease Payments4]]</f>
        <v>2682.9532800000002</v>
      </c>
      <c r="P220" s="152">
        <f>Table1[[#This Row],[Estimated 3 Year Maintenance Agreement Price5]]</f>
        <v>2482.2719999999999</v>
      </c>
      <c r="Q220" s="18">
        <f t="shared" si="24"/>
        <v>5165.2252800000006</v>
      </c>
      <c r="R220" s="45">
        <v>17835</v>
      </c>
      <c r="S220" s="50">
        <v>0.87519999999999998</v>
      </c>
      <c r="T220" s="56">
        <f>Table1[[#This Row],[New Device NC Discounted Purchase Price]]</f>
        <v>2226</v>
      </c>
      <c r="U220" s="50">
        <v>0.5</v>
      </c>
      <c r="V220" s="50">
        <v>0</v>
      </c>
      <c r="W220" s="57" t="s">
        <v>858</v>
      </c>
      <c r="X220" s="44" t="s">
        <v>902</v>
      </c>
      <c r="Y220" s="45">
        <v>3960</v>
      </c>
      <c r="Z220" s="50">
        <v>0.69789999999999996</v>
      </c>
      <c r="AA220" s="56">
        <v>1957.6080000000002</v>
      </c>
      <c r="AB220" s="153">
        <v>3.3480000000000003E-2</v>
      </c>
      <c r="AC220" s="56">
        <f>Table1[[#This Row],[New Device NC Discounted Purchase Price2]]*Table1[[#This Row],[36-Month Lease Rate Factor (excluding Software)]]*36</f>
        <v>2682.9532800000002</v>
      </c>
      <c r="AD220" s="47">
        <v>2.6370000000000001E-2</v>
      </c>
      <c r="AE220" s="56">
        <f>Table1[[#This Row],[New Device NC Discounted Purchase Price]]*Table1[[#This Row],[48-Month Lease Rate Factor (excluding Software)]]*48</f>
        <v>2817.58176</v>
      </c>
      <c r="AF220" s="47">
        <v>2.214E-2</v>
      </c>
      <c r="AG220" s="56">
        <f>Table1[[#This Row],[New Device NC Discounted Purchase Price2]]*Table1[[#This Row],[60-Month Lease Rate Factor (excluding Software)]]*60</f>
        <v>2957.0183999999999</v>
      </c>
      <c r="AH220" s="47">
        <v>3.3480000000000003E-2</v>
      </c>
      <c r="AI220" s="47">
        <v>2.6370000000000001E-2</v>
      </c>
      <c r="AJ220" s="47">
        <v>2.214E-2</v>
      </c>
      <c r="AK220" s="37" t="s">
        <v>903</v>
      </c>
      <c r="AL220" s="45">
        <v>180</v>
      </c>
      <c r="AM220" s="50">
        <v>1</v>
      </c>
      <c r="AN220" s="56">
        <v>0</v>
      </c>
      <c r="AO220" s="35">
        <v>0</v>
      </c>
      <c r="AP220" s="52">
        <v>3.8999999999999998E-3</v>
      </c>
      <c r="AQ220" s="52">
        <v>3.9E-2</v>
      </c>
      <c r="AR220" s="130">
        <f t="shared" si="25"/>
        <v>2482.2719999999999</v>
      </c>
      <c r="AS220" s="45">
        <v>200</v>
      </c>
      <c r="AT220" s="36" t="s">
        <v>79</v>
      </c>
      <c r="AU220" s="36" t="s">
        <v>104</v>
      </c>
      <c r="AV220" s="36">
        <v>15000</v>
      </c>
      <c r="AW220" s="36">
        <v>35</v>
      </c>
      <c r="AX220" s="36">
        <v>8.3000000000000007</v>
      </c>
      <c r="AY220" s="54" t="s">
        <v>75</v>
      </c>
      <c r="AZ220" s="36">
        <v>2000</v>
      </c>
      <c r="BA220" s="36">
        <v>250</v>
      </c>
      <c r="BB220" s="36" t="s">
        <v>96</v>
      </c>
      <c r="BC220" s="19" t="s">
        <v>873</v>
      </c>
      <c r="BD220" s="59" t="str">
        <f t="shared" si="26"/>
        <v>Digital MFD - 21 to 30 CPM (Color)(Ledger)EC8036H w/ECFAX1LIN</v>
      </c>
      <c r="BE220" s="36"/>
      <c r="BF220" s="36"/>
    </row>
    <row r="221" spans="1:58" s="7" customFormat="1" ht="25.5" customHeight="1">
      <c r="A221" s="51" t="s">
        <v>116</v>
      </c>
      <c r="B221" s="35">
        <v>15</v>
      </c>
      <c r="C221" s="42" t="s">
        <v>131</v>
      </c>
      <c r="D221" s="35" t="s">
        <v>118</v>
      </c>
      <c r="E221" s="151">
        <v>12000</v>
      </c>
      <c r="F221" s="36" t="s">
        <v>68</v>
      </c>
      <c r="G221" s="36" t="s">
        <v>69</v>
      </c>
      <c r="H221" s="37" t="s">
        <v>868</v>
      </c>
      <c r="I221" s="37" t="s">
        <v>890</v>
      </c>
      <c r="J221" s="37" t="s">
        <v>891</v>
      </c>
      <c r="K221" s="131">
        <v>836</v>
      </c>
      <c r="L221" s="131">
        <v>360</v>
      </c>
      <c r="M221" s="56"/>
      <c r="N221" s="18">
        <f>SUM(Table1[[#This Row],[New Device NC Discounted Purchase Price]:[Estimated Consumables Purchases During 3 Year Lifecycle]])</f>
        <v>1196</v>
      </c>
      <c r="O221" s="152">
        <f>Table1[[#This Row],[36-Month Total Lease Payments4]]</f>
        <v>1007.6140800000001</v>
      </c>
      <c r="P221" s="152">
        <f>Table1[[#This Row],[Estimated 3 Year Maintenance Agreement Price5]]</f>
        <v>3844.8</v>
      </c>
      <c r="Q221" s="18">
        <f t="shared" si="24"/>
        <v>4852.4140800000005</v>
      </c>
      <c r="R221" s="45">
        <v>2015</v>
      </c>
      <c r="S221" s="50">
        <f t="shared" ref="S221" si="28">(R221-T221)/R221</f>
        <v>0.58511166253101732</v>
      </c>
      <c r="T221" s="56">
        <f>Table1[[#This Row],[New Device NC Discounted Purchase Price]]</f>
        <v>836</v>
      </c>
      <c r="U221" s="50">
        <v>0.5</v>
      </c>
      <c r="V221" s="50">
        <v>0</v>
      </c>
      <c r="W221" s="57" t="s">
        <v>858</v>
      </c>
      <c r="X221" s="44" t="s">
        <v>892</v>
      </c>
      <c r="Y221" s="45">
        <v>360</v>
      </c>
      <c r="Z221" s="50">
        <v>0</v>
      </c>
      <c r="AA221" s="56">
        <v>360</v>
      </c>
      <c r="AB221" s="153">
        <v>3.3480000000000003E-2</v>
      </c>
      <c r="AC221" s="56">
        <f>Table1[[#This Row],[New Device NC Discounted Purchase Price2]]*Table1[[#This Row],[36-Month Lease Rate Factor (excluding Software)]]*36</f>
        <v>1007.6140800000001</v>
      </c>
      <c r="AD221" s="47">
        <v>2.6370000000000001E-2</v>
      </c>
      <c r="AE221" s="56">
        <f>Table1[[#This Row],[New Device NC Discounted Purchase Price]]*Table1[[#This Row],[48-Month Lease Rate Factor (excluding Software)]]*48</f>
        <v>1058.17536</v>
      </c>
      <c r="AF221" s="47">
        <v>2.214E-2</v>
      </c>
      <c r="AG221" s="56">
        <f>Table1[[#This Row],[New Device NC Discounted Purchase Price2]]*Table1[[#This Row],[60-Month Lease Rate Factor (excluding Software)]]*60</f>
        <v>1110.5423999999998</v>
      </c>
      <c r="AH221" s="47">
        <v>3.3480000000000003E-2</v>
      </c>
      <c r="AI221" s="47">
        <v>2.6370000000000001E-2</v>
      </c>
      <c r="AJ221" s="47">
        <v>2.214E-2</v>
      </c>
      <c r="AK221" s="37" t="s">
        <v>893</v>
      </c>
      <c r="AL221" s="45">
        <v>180</v>
      </c>
      <c r="AM221" s="50">
        <v>1</v>
      </c>
      <c r="AN221" s="56">
        <v>0</v>
      </c>
      <c r="AO221" s="35">
        <v>0</v>
      </c>
      <c r="AP221" s="52">
        <v>8.8999999999999999E-3</v>
      </c>
      <c r="AQ221" s="52"/>
      <c r="AR221" s="130">
        <f t="shared" si="25"/>
        <v>3844.8</v>
      </c>
      <c r="AS221" s="45">
        <v>200</v>
      </c>
      <c r="AT221" s="36" t="s">
        <v>68</v>
      </c>
      <c r="AU221" s="36" t="s">
        <v>69</v>
      </c>
      <c r="AV221" s="36">
        <v>10000</v>
      </c>
      <c r="AW221" s="36">
        <v>50</v>
      </c>
      <c r="AX221" s="36">
        <v>5</v>
      </c>
      <c r="AY221" s="54" t="s">
        <v>75</v>
      </c>
      <c r="AZ221" s="36">
        <v>650</v>
      </c>
      <c r="BA221" s="36">
        <v>250</v>
      </c>
      <c r="BB221" s="36" t="s">
        <v>96</v>
      </c>
      <c r="BC221" s="19" t="s">
        <v>873</v>
      </c>
      <c r="BD221" s="59" t="str">
        <f t="shared" si="26"/>
        <v>Digital MFD - 31 to 40 CPM (Mono)B415DN</v>
      </c>
      <c r="BE221" s="36"/>
      <c r="BF221" s="36"/>
    </row>
    <row r="222" spans="1:58" s="7" customFormat="1" ht="25.5" customHeight="1">
      <c r="A222" s="51" t="s">
        <v>116</v>
      </c>
      <c r="B222" s="35">
        <v>16</v>
      </c>
      <c r="C222" s="42" t="s">
        <v>134</v>
      </c>
      <c r="D222" s="35" t="s">
        <v>118</v>
      </c>
      <c r="E222" s="151">
        <v>12000</v>
      </c>
      <c r="F222" s="36" t="s">
        <v>79</v>
      </c>
      <c r="G222" s="36" t="s">
        <v>69</v>
      </c>
      <c r="H222" s="37" t="s">
        <v>868</v>
      </c>
      <c r="I222" s="37" t="s">
        <v>901</v>
      </c>
      <c r="J222" s="37" t="s">
        <v>901</v>
      </c>
      <c r="K222" s="131">
        <v>2226</v>
      </c>
      <c r="L222" s="131">
        <v>3960</v>
      </c>
      <c r="M222" s="56"/>
      <c r="N222" s="18">
        <f>SUM(Table1[[#This Row],[New Device NC Discounted Purchase Price]:[Estimated Consumables Purchases During 3 Year Lifecycle]])</f>
        <v>6186</v>
      </c>
      <c r="O222" s="152">
        <f>Table1[[#This Row],[36-Month Total Lease Payments4]]</f>
        <v>2682.9532800000002</v>
      </c>
      <c r="P222" s="152">
        <f>Table1[[#This Row],[Estimated 3 Year Maintenance Agreement Price5]]</f>
        <v>7446.8159999999998</v>
      </c>
      <c r="Q222" s="18">
        <f t="shared" si="24"/>
        <v>10129.76928</v>
      </c>
      <c r="R222" s="45">
        <v>17835</v>
      </c>
      <c r="S222" s="50">
        <v>0.87519999999999998</v>
      </c>
      <c r="T222" s="56">
        <f>Table1[[#This Row],[New Device NC Discounted Purchase Price]]</f>
        <v>2226</v>
      </c>
      <c r="U222" s="50">
        <v>0.5</v>
      </c>
      <c r="V222" s="50">
        <v>0</v>
      </c>
      <c r="W222" s="57" t="s">
        <v>858</v>
      </c>
      <c r="X222" s="44" t="s">
        <v>902</v>
      </c>
      <c r="Y222" s="45">
        <v>3960</v>
      </c>
      <c r="Z222" s="50">
        <v>0.18</v>
      </c>
      <c r="AA222" s="56">
        <v>501.84000000000003</v>
      </c>
      <c r="AB222" s="153">
        <v>3.3480000000000003E-2</v>
      </c>
      <c r="AC222" s="56">
        <f>Table1[[#This Row],[New Device NC Discounted Purchase Price2]]*Table1[[#This Row],[36-Month Lease Rate Factor (excluding Software)]]*36</f>
        <v>2682.9532800000002</v>
      </c>
      <c r="AD222" s="47">
        <v>2.6370000000000001E-2</v>
      </c>
      <c r="AE222" s="56">
        <f>Table1[[#This Row],[New Device NC Discounted Purchase Price]]*Table1[[#This Row],[48-Month Lease Rate Factor (excluding Software)]]*48</f>
        <v>2817.58176</v>
      </c>
      <c r="AF222" s="47">
        <v>2.214E-2</v>
      </c>
      <c r="AG222" s="56">
        <f>Table1[[#This Row],[New Device NC Discounted Purchase Price2]]*Table1[[#This Row],[60-Month Lease Rate Factor (excluding Software)]]*60</f>
        <v>2957.0183999999999</v>
      </c>
      <c r="AH222" s="47">
        <v>3.3480000000000003E-2</v>
      </c>
      <c r="AI222" s="47">
        <v>2.6370000000000001E-2</v>
      </c>
      <c r="AJ222" s="47">
        <v>2.214E-2</v>
      </c>
      <c r="AK222" s="37" t="s">
        <v>903</v>
      </c>
      <c r="AL222" s="45">
        <v>180</v>
      </c>
      <c r="AM222" s="50">
        <v>1</v>
      </c>
      <c r="AN222" s="56">
        <v>0</v>
      </c>
      <c r="AO222" s="35">
        <v>0</v>
      </c>
      <c r="AP222" s="52">
        <v>3.8999999999999998E-3</v>
      </c>
      <c r="AQ222" s="52">
        <v>3.9E-2</v>
      </c>
      <c r="AR222" s="130">
        <f t="shared" si="25"/>
        <v>7446.8159999999998</v>
      </c>
      <c r="AS222" s="45">
        <v>200</v>
      </c>
      <c r="AT222" s="36" t="s">
        <v>79</v>
      </c>
      <c r="AU222" s="36" t="s">
        <v>69</v>
      </c>
      <c r="AV222" s="36">
        <v>15000</v>
      </c>
      <c r="AW222" s="36">
        <v>35</v>
      </c>
      <c r="AX222" s="36">
        <v>8</v>
      </c>
      <c r="AY222" s="54" t="s">
        <v>75</v>
      </c>
      <c r="AZ222" s="36">
        <v>2000</v>
      </c>
      <c r="BA222" s="36">
        <v>250</v>
      </c>
      <c r="BB222" s="36" t="s">
        <v>96</v>
      </c>
      <c r="BC222" s="19" t="s">
        <v>873</v>
      </c>
      <c r="BD222" s="59" t="str">
        <f t="shared" si="26"/>
        <v>Digital MFD - 31 to 40 CPM (Color)EC8036H w/ECFAX1LIN</v>
      </c>
      <c r="BE222" s="36"/>
      <c r="BF222" s="36"/>
    </row>
    <row r="223" spans="1:58" s="7" customFormat="1" ht="25.5" customHeight="1">
      <c r="A223" s="51" t="s">
        <v>116</v>
      </c>
      <c r="B223" s="35">
        <v>17</v>
      </c>
      <c r="C223" s="42" t="s">
        <v>138</v>
      </c>
      <c r="D223" s="35" t="s">
        <v>118</v>
      </c>
      <c r="E223" s="151">
        <v>12000</v>
      </c>
      <c r="F223" s="36" t="s">
        <v>68</v>
      </c>
      <c r="G223" s="36" t="s">
        <v>104</v>
      </c>
      <c r="H223" s="37" t="s">
        <v>868</v>
      </c>
      <c r="I223" s="37" t="s">
        <v>904</v>
      </c>
      <c r="J223" s="37" t="s">
        <v>904</v>
      </c>
      <c r="K223" s="131">
        <v>2430</v>
      </c>
      <c r="L223" s="131"/>
      <c r="M223" s="56"/>
      <c r="N223" s="18">
        <f>SUM(Table1[[#This Row],[New Device NC Discounted Purchase Price]:[Estimated Consumables Purchases During 3 Year Lifecycle]])</f>
        <v>2430</v>
      </c>
      <c r="O223" s="152">
        <f>Table1[[#This Row],[36-Month Total Lease Payments4]]</f>
        <v>2928.8304000000003</v>
      </c>
      <c r="P223" s="152">
        <f>Table1[[#This Row],[Estimated 3 Year Maintenance Agreement Price5]]</f>
        <v>2476.8000000000002</v>
      </c>
      <c r="Q223" s="18">
        <f t="shared" si="24"/>
        <v>5405.6304</v>
      </c>
      <c r="R223" s="45">
        <v>13005</v>
      </c>
      <c r="S223" s="50">
        <v>0.87519999999999998</v>
      </c>
      <c r="T223" s="56">
        <v>2430</v>
      </c>
      <c r="U223" s="50">
        <v>0.5</v>
      </c>
      <c r="V223" s="50">
        <v>0</v>
      </c>
      <c r="W223" s="57" t="s">
        <v>858</v>
      </c>
      <c r="X223" s="44" t="s">
        <v>905</v>
      </c>
      <c r="Y223" s="45">
        <v>1764</v>
      </c>
      <c r="Z223" s="50">
        <v>0.55100000000000005</v>
      </c>
      <c r="AA223" s="56"/>
      <c r="AB223" s="153">
        <v>3.3480000000000003E-2</v>
      </c>
      <c r="AC223" s="56">
        <f>Table1[[#This Row],[New Device NC Discounted Purchase Price2]]*Table1[[#This Row],[36-Month Lease Rate Factor (excluding Software)]]*36</f>
        <v>2928.8304000000003</v>
      </c>
      <c r="AD223" s="47">
        <v>2.6370000000000001E-2</v>
      </c>
      <c r="AE223" s="56">
        <f>Table1[[#This Row],[New Device NC Discounted Purchase Price]]*Table1[[#This Row],[48-Month Lease Rate Factor (excluding Software)]]*48</f>
        <v>3075.7968000000001</v>
      </c>
      <c r="AF223" s="47">
        <v>2.214E-2</v>
      </c>
      <c r="AG223" s="56">
        <f>Table1[[#This Row],[New Device NC Discounted Purchase Price2]]*Table1[[#This Row],[60-Month Lease Rate Factor (excluding Software)]]*60</f>
        <v>3228.0119999999997</v>
      </c>
      <c r="AH223" s="47">
        <v>3.3480000000000003E-2</v>
      </c>
      <c r="AI223" s="47">
        <v>2.6370000000000001E-2</v>
      </c>
      <c r="AJ223" s="211">
        <v>2.214E-2</v>
      </c>
      <c r="AK223" s="37" t="s">
        <v>906</v>
      </c>
      <c r="AL223" s="45">
        <v>1546</v>
      </c>
      <c r="AM223" s="50">
        <v>0.82899999999999996</v>
      </c>
      <c r="AN223" s="56">
        <v>264</v>
      </c>
      <c r="AO223" s="35">
        <v>0</v>
      </c>
      <c r="AP223" s="52">
        <v>3.8999999999999998E-3</v>
      </c>
      <c r="AQ223" s="52">
        <v>3.9E-2</v>
      </c>
      <c r="AR223" s="130">
        <f t="shared" si="25"/>
        <v>2476.8000000000002</v>
      </c>
      <c r="AS223" s="45">
        <v>200</v>
      </c>
      <c r="AT223" s="36" t="s">
        <v>68</v>
      </c>
      <c r="AU223" s="36" t="s">
        <v>104</v>
      </c>
      <c r="AV223" s="36">
        <v>20000</v>
      </c>
      <c r="AW223" s="36">
        <v>35</v>
      </c>
      <c r="AX223" s="36">
        <v>4</v>
      </c>
      <c r="AY223" s="54" t="s">
        <v>75</v>
      </c>
      <c r="AZ223" s="36">
        <v>1090</v>
      </c>
      <c r="BA223" s="36">
        <v>500</v>
      </c>
      <c r="BB223" s="36" t="s">
        <v>96</v>
      </c>
      <c r="BC223" s="19" t="s">
        <v>873</v>
      </c>
      <c r="BD223" s="59" t="str">
        <f t="shared" si="26"/>
        <v>Digital MFD - 31 to 40 CPM (Mono)(Ledger)B7135S</v>
      </c>
      <c r="BE223" s="36"/>
      <c r="BF223" s="36"/>
    </row>
    <row r="224" spans="1:58" s="7" customFormat="1" ht="25.5" customHeight="1">
      <c r="A224" s="51" t="s">
        <v>116</v>
      </c>
      <c r="B224" s="35">
        <v>18</v>
      </c>
      <c r="C224" s="42" t="s">
        <v>140</v>
      </c>
      <c r="D224" s="35" t="s">
        <v>118</v>
      </c>
      <c r="E224" s="151">
        <v>12000</v>
      </c>
      <c r="F224" s="36" t="s">
        <v>79</v>
      </c>
      <c r="G224" s="36" t="s">
        <v>104</v>
      </c>
      <c r="H224" s="37" t="s">
        <v>868</v>
      </c>
      <c r="I224" s="37" t="s">
        <v>901</v>
      </c>
      <c r="J224" s="37" t="s">
        <v>901</v>
      </c>
      <c r="K224" s="131">
        <v>2226</v>
      </c>
      <c r="L224" s="131">
        <v>3960</v>
      </c>
      <c r="M224" s="56"/>
      <c r="N224" s="18">
        <f>SUM(Table1[[#This Row],[New Device NC Discounted Purchase Price]:[Estimated Consumables Purchases During 3 Year Lifecycle]])</f>
        <v>6186</v>
      </c>
      <c r="O224" s="152">
        <f>Table1[[#This Row],[36-Month Total Lease Payments4]]</f>
        <v>2682.9532800000002</v>
      </c>
      <c r="P224" s="152">
        <f>Table1[[#This Row],[Estimated 3 Year Maintenance Agreement Price5]]</f>
        <v>7446.8159999999998</v>
      </c>
      <c r="Q224" s="18">
        <f t="shared" si="24"/>
        <v>10129.76928</v>
      </c>
      <c r="R224" s="45">
        <v>17835</v>
      </c>
      <c r="S224" s="50">
        <v>0.87519999999999998</v>
      </c>
      <c r="T224" s="56">
        <f>Table1[[#This Row],[New Device NC Discounted Purchase Price]]</f>
        <v>2226</v>
      </c>
      <c r="U224" s="50">
        <v>0.5</v>
      </c>
      <c r="V224" s="50">
        <v>0</v>
      </c>
      <c r="W224" s="57" t="s">
        <v>858</v>
      </c>
      <c r="X224" s="44" t="s">
        <v>902</v>
      </c>
      <c r="Y224" s="45">
        <v>3960</v>
      </c>
      <c r="Z224" s="50">
        <v>0.69789999999999996</v>
      </c>
      <c r="AA224" s="56">
        <v>1957.6080000000002</v>
      </c>
      <c r="AB224" s="153">
        <v>3.3480000000000003E-2</v>
      </c>
      <c r="AC224" s="56">
        <f>Table1[[#This Row],[New Device NC Discounted Purchase Price2]]*Table1[[#This Row],[36-Month Lease Rate Factor (excluding Software)]]*36</f>
        <v>2682.9532800000002</v>
      </c>
      <c r="AD224" s="47">
        <v>2.6370000000000001E-2</v>
      </c>
      <c r="AE224" s="56">
        <f>Table1[[#This Row],[New Device NC Discounted Purchase Price]]*Table1[[#This Row],[48-Month Lease Rate Factor (excluding Software)]]*48</f>
        <v>2817.58176</v>
      </c>
      <c r="AF224" s="47">
        <v>2.214E-2</v>
      </c>
      <c r="AG224" s="56">
        <f>Table1[[#This Row],[New Device NC Discounted Purchase Price2]]*Table1[[#This Row],[60-Month Lease Rate Factor (excluding Software)]]*60</f>
        <v>2957.0183999999999</v>
      </c>
      <c r="AH224" s="47">
        <v>3.3480000000000003E-2</v>
      </c>
      <c r="AI224" s="47">
        <v>2.6370000000000001E-2</v>
      </c>
      <c r="AJ224" s="47">
        <v>2.214E-2</v>
      </c>
      <c r="AK224" s="37" t="s">
        <v>903</v>
      </c>
      <c r="AL224" s="45">
        <v>180</v>
      </c>
      <c r="AM224" s="50">
        <v>1</v>
      </c>
      <c r="AN224" s="56">
        <v>0</v>
      </c>
      <c r="AO224" s="35">
        <v>0</v>
      </c>
      <c r="AP224" s="52">
        <v>3.8999999999999998E-3</v>
      </c>
      <c r="AQ224" s="52">
        <v>3.9E-2</v>
      </c>
      <c r="AR224" s="130">
        <f t="shared" si="25"/>
        <v>7446.8159999999998</v>
      </c>
      <c r="AS224" s="45">
        <v>200</v>
      </c>
      <c r="AT224" s="36" t="s">
        <v>79</v>
      </c>
      <c r="AU224" s="36" t="s">
        <v>104</v>
      </c>
      <c r="AV224" s="36">
        <v>15000</v>
      </c>
      <c r="AW224" s="36">
        <v>35</v>
      </c>
      <c r="AX224" s="36">
        <v>8.3000000000000007</v>
      </c>
      <c r="AY224" s="54" t="s">
        <v>75</v>
      </c>
      <c r="AZ224" s="36">
        <v>2000</v>
      </c>
      <c r="BA224" s="36">
        <v>250</v>
      </c>
      <c r="BB224" s="36" t="s">
        <v>96</v>
      </c>
      <c r="BC224" s="19" t="s">
        <v>873</v>
      </c>
      <c r="BD224" s="59" t="str">
        <f t="shared" si="26"/>
        <v>Digital MFD - 31 to 40 CPM (Color)(Ledger)EC8036H w/ECFAX1LIN</v>
      </c>
      <c r="BE224" s="36"/>
      <c r="BF224" s="36"/>
    </row>
    <row r="225" spans="1:58" s="7" customFormat="1" ht="25.5" customHeight="1">
      <c r="A225" s="51" t="s">
        <v>146</v>
      </c>
      <c r="B225" s="35">
        <v>19</v>
      </c>
      <c r="C225" s="42" t="s">
        <v>147</v>
      </c>
      <c r="D225" s="35" t="s">
        <v>118</v>
      </c>
      <c r="E225" s="151">
        <v>16000</v>
      </c>
      <c r="F225" s="36" t="s">
        <v>68</v>
      </c>
      <c r="G225" s="36" t="s">
        <v>69</v>
      </c>
      <c r="H225" s="37" t="s">
        <v>868</v>
      </c>
      <c r="I225" s="37" t="s">
        <v>907</v>
      </c>
      <c r="J225" s="37" t="s">
        <v>908</v>
      </c>
      <c r="K225" s="131">
        <v>3163</v>
      </c>
      <c r="L225" s="131">
        <v>1404.22</v>
      </c>
      <c r="M225" s="56">
        <v>1323</v>
      </c>
      <c r="N225" s="18">
        <f>SUM(Table1[[#This Row],[New Device NC Discounted Purchase Price]:[Estimated Consumables Purchases During 3 Year Lifecycle]])</f>
        <v>5890.22</v>
      </c>
      <c r="O225" s="152">
        <f>Table1[[#This Row],[36-Month Total Lease Payments4]]</f>
        <v>3812.3006400000004</v>
      </c>
      <c r="P225" s="152">
        <f>Table1[[#This Row],[Estimated 3 Year Maintenance Agreement Price5]]</f>
        <v>1404.54</v>
      </c>
      <c r="Q225" s="18">
        <f t="shared" si="24"/>
        <v>5216.8406400000003</v>
      </c>
      <c r="R225" s="45">
        <v>19345</v>
      </c>
      <c r="S225" s="50">
        <f>(Table1[[#This Row],[Device MSRP]]-Table1[[#This Row],[New Device NC Discounted Purchase Price]])/Table1[[#This Row],[Device MSRP]]</f>
        <v>0.83649521840268803</v>
      </c>
      <c r="T225" s="56">
        <f>Table1[[#This Row],[New Device NC Discounted Purchase Price]]</f>
        <v>3163</v>
      </c>
      <c r="U225" s="50">
        <v>0.5</v>
      </c>
      <c r="V225" s="50">
        <v>0</v>
      </c>
      <c r="W225" s="57" t="s">
        <v>858</v>
      </c>
      <c r="X225" s="44" t="s">
        <v>909</v>
      </c>
      <c r="Y225" s="45">
        <v>3564</v>
      </c>
      <c r="Z225" s="50">
        <v>0.60599999999999998</v>
      </c>
      <c r="AA225" s="56">
        <v>1957.6080000000002</v>
      </c>
      <c r="AB225" s="153">
        <v>3.3480000000000003E-2</v>
      </c>
      <c r="AC225" s="56">
        <f>Table1[[#This Row],[New Device NC Discounted Purchase Price2]]*Table1[[#This Row],[36-Month Lease Rate Factor (excluding Software)]]*36</f>
        <v>3812.3006400000004</v>
      </c>
      <c r="AD225" s="47">
        <v>2.6370000000000001E-2</v>
      </c>
      <c r="AE225" s="56">
        <f>Table1[[#This Row],[New Device NC Discounted Purchase Price]]*Table1[[#This Row],[48-Month Lease Rate Factor (excluding Software)]]*48</f>
        <v>4003.59888</v>
      </c>
      <c r="AF225" s="47">
        <v>2.214E-2</v>
      </c>
      <c r="AG225" s="56">
        <f>Table1[[#This Row],[New Device NC Discounted Purchase Price2]]*Table1[[#This Row],[60-Month Lease Rate Factor (excluding Software)]]*60</f>
        <v>4201.7291999999998</v>
      </c>
      <c r="AH225" s="47">
        <v>3.3480000000000003E-2</v>
      </c>
      <c r="AI225" s="47">
        <v>2.6370000000000001E-2</v>
      </c>
      <c r="AJ225" s="211">
        <v>2.214E-2</v>
      </c>
      <c r="AK225" s="37" t="s">
        <v>910</v>
      </c>
      <c r="AL225" s="45">
        <v>2550</v>
      </c>
      <c r="AM225" s="50">
        <v>0.81640000000000001</v>
      </c>
      <c r="AN225" s="56">
        <v>468.17999999999995</v>
      </c>
      <c r="AO225" s="35">
        <v>0</v>
      </c>
      <c r="AP225" s="52">
        <v>0</v>
      </c>
      <c r="AQ225" s="154"/>
      <c r="AR225" s="130">
        <f t="shared" si="25"/>
        <v>1404.54</v>
      </c>
      <c r="AS225" s="45">
        <v>200</v>
      </c>
      <c r="AT225" s="36" t="s">
        <v>68</v>
      </c>
      <c r="AU225" s="36" t="s">
        <v>104</v>
      </c>
      <c r="AV225" s="36">
        <v>100000</v>
      </c>
      <c r="AW225" s="36">
        <v>55</v>
      </c>
      <c r="AX225" s="36">
        <v>3</v>
      </c>
      <c r="AY225" s="54" t="s">
        <v>75</v>
      </c>
      <c r="AZ225" s="36">
        <v>1140</v>
      </c>
      <c r="BA225" s="36">
        <v>500</v>
      </c>
      <c r="BB225" s="36" t="s">
        <v>911</v>
      </c>
      <c r="BC225" s="19" t="s">
        <v>912</v>
      </c>
      <c r="BD225" s="59" t="str">
        <f t="shared" si="26"/>
        <v>Digital MFD - 41 to 54 CPM (Mono)B8155H</v>
      </c>
      <c r="BE225" s="36"/>
      <c r="BF225" s="36"/>
    </row>
    <row r="226" spans="1:58" s="7" customFormat="1" ht="25.5" customHeight="1">
      <c r="A226" s="51" t="s">
        <v>146</v>
      </c>
      <c r="B226" s="35">
        <v>20</v>
      </c>
      <c r="C226" s="42" t="s">
        <v>150</v>
      </c>
      <c r="D226" s="35" t="s">
        <v>118</v>
      </c>
      <c r="E226" s="151">
        <v>16000</v>
      </c>
      <c r="F226" s="36" t="s">
        <v>79</v>
      </c>
      <c r="G226" s="36" t="s">
        <v>69</v>
      </c>
      <c r="H226" s="37" t="s">
        <v>868</v>
      </c>
      <c r="I226" s="37" t="s">
        <v>913</v>
      </c>
      <c r="J226" s="37" t="s">
        <v>913</v>
      </c>
      <c r="K226" s="131">
        <v>2530</v>
      </c>
      <c r="L226" s="131">
        <v>5040</v>
      </c>
      <c r="M226" s="56"/>
      <c r="N226" s="18">
        <f>SUM(Table1[[#This Row],[New Device NC Discounted Purchase Price]:[Estimated Consumables Purchases During 3 Year Lifecycle]])</f>
        <v>7570</v>
      </c>
      <c r="O226" s="152">
        <f>Table1[[#This Row],[36-Month Total Lease Payments4]]</f>
        <v>3049.3584000000001</v>
      </c>
      <c r="P226" s="152">
        <f>Table1[[#This Row],[Estimated 3 Year Maintenance Agreement Price5]]</f>
        <v>9929.0879999999997</v>
      </c>
      <c r="Q226" s="18">
        <f t="shared" si="24"/>
        <v>12978.446400000001</v>
      </c>
      <c r="R226" s="45">
        <v>24185</v>
      </c>
      <c r="S226" s="50">
        <v>0.89539999999999997</v>
      </c>
      <c r="T226" s="56">
        <f>Table1[[#This Row],[New Device NC Discounted Purchase Price]]</f>
        <v>2530</v>
      </c>
      <c r="U226" s="50">
        <v>0.5</v>
      </c>
      <c r="V226" s="50">
        <v>0</v>
      </c>
      <c r="W226" s="57" t="s">
        <v>858</v>
      </c>
      <c r="X226" s="44" t="s">
        <v>914</v>
      </c>
      <c r="Y226" s="45">
        <v>5040</v>
      </c>
      <c r="Z226" s="50">
        <v>0.70850000000000002</v>
      </c>
      <c r="AA226" s="56">
        <v>2088.306</v>
      </c>
      <c r="AB226" s="153">
        <v>3.3480000000000003E-2</v>
      </c>
      <c r="AC226" s="56">
        <f>Table1[[#This Row],[New Device NC Discounted Purchase Price2]]*Table1[[#This Row],[36-Month Lease Rate Factor (excluding Software)]]*36</f>
        <v>3049.3584000000001</v>
      </c>
      <c r="AD226" s="47">
        <v>2.6370000000000001E-2</v>
      </c>
      <c r="AE226" s="56">
        <f>Table1[[#This Row],[New Device NC Discounted Purchase Price]]*Table1[[#This Row],[48-Month Lease Rate Factor (excluding Software)]]*48</f>
        <v>3202.3728000000001</v>
      </c>
      <c r="AF226" s="47">
        <v>2.214E-2</v>
      </c>
      <c r="AG226" s="56">
        <f>Table1[[#This Row],[New Device NC Discounted Purchase Price2]]*Table1[[#This Row],[60-Month Lease Rate Factor (excluding Software)]]*60</f>
        <v>3360.8520000000003</v>
      </c>
      <c r="AH226" s="47">
        <v>3.3480000000000003E-2</v>
      </c>
      <c r="AI226" s="47">
        <v>2.6370000000000001E-2</v>
      </c>
      <c r="AJ226" s="47">
        <v>2.214E-2</v>
      </c>
      <c r="AK226" s="37" t="s">
        <v>903</v>
      </c>
      <c r="AL226" s="45">
        <v>120</v>
      </c>
      <c r="AM226" s="50">
        <v>1</v>
      </c>
      <c r="AN226" s="56">
        <v>0</v>
      </c>
      <c r="AO226" s="35">
        <v>0</v>
      </c>
      <c r="AP226" s="52">
        <v>3.8999999999999998E-3</v>
      </c>
      <c r="AQ226" s="52">
        <v>3.9E-2</v>
      </c>
      <c r="AR226" s="130">
        <f t="shared" si="25"/>
        <v>9929.0879999999997</v>
      </c>
      <c r="AS226" s="45">
        <v>200</v>
      </c>
      <c r="AT226" s="36" t="s">
        <v>79</v>
      </c>
      <c r="AU226" s="36" t="s">
        <v>104</v>
      </c>
      <c r="AV226" s="36">
        <v>18000</v>
      </c>
      <c r="AW226" s="36">
        <v>50</v>
      </c>
      <c r="AX226" s="36">
        <v>5.9</v>
      </c>
      <c r="AY226" s="54" t="s">
        <v>75</v>
      </c>
      <c r="AZ226" s="36">
        <v>3040</v>
      </c>
      <c r="BA226" s="36">
        <v>200</v>
      </c>
      <c r="BB226" s="36" t="s">
        <v>96</v>
      </c>
      <c r="BC226" s="19" t="s">
        <v>873</v>
      </c>
      <c r="BD226" s="59" t="str">
        <f t="shared" si="26"/>
        <v>Digital MFD - 41 to 54 CPM (Color)EC8056H w/ECFAX1LIN</v>
      </c>
      <c r="BE226" s="36"/>
      <c r="BF226" s="36"/>
    </row>
    <row r="227" spans="1:58" s="7" customFormat="1" ht="25.5" customHeight="1">
      <c r="A227" s="51" t="s">
        <v>146</v>
      </c>
      <c r="B227" s="35">
        <v>21</v>
      </c>
      <c r="C227" s="42" t="s">
        <v>155</v>
      </c>
      <c r="D227" s="35" t="s">
        <v>118</v>
      </c>
      <c r="E227" s="151">
        <v>16000</v>
      </c>
      <c r="F227" s="36" t="s">
        <v>68</v>
      </c>
      <c r="G227" s="36" t="s">
        <v>104</v>
      </c>
      <c r="H227" s="37" t="s">
        <v>868</v>
      </c>
      <c r="I227" s="37" t="s">
        <v>907</v>
      </c>
      <c r="J227" s="37" t="s">
        <v>908</v>
      </c>
      <c r="K227" s="131">
        <v>3163</v>
      </c>
      <c r="L227" s="131">
        <v>1404.2160000000001</v>
      </c>
      <c r="M227" s="56">
        <v>1323</v>
      </c>
      <c r="N227" s="18">
        <f>SUM(Table1[[#This Row],[New Device NC Discounted Purchase Price]:[Estimated Consumables Purchases During 3 Year Lifecycle]])</f>
        <v>5890.2160000000003</v>
      </c>
      <c r="O227" s="152">
        <f>Table1[[#This Row],[36-Month Total Lease Payments4]]</f>
        <v>3812.3006400000004</v>
      </c>
      <c r="P227" s="152">
        <f>Table1[[#This Row],[Estimated 3 Year Maintenance Agreement Price5]]</f>
        <v>1404.54</v>
      </c>
      <c r="Q227" s="18">
        <f t="shared" si="24"/>
        <v>5216.8406400000003</v>
      </c>
      <c r="R227" s="45">
        <v>19345</v>
      </c>
      <c r="S227" s="50">
        <f>(Table1[[#This Row],[Device MSRP]]-Table1[[#This Row],[New Device NC Discounted Purchase Price]])/Table1[[#This Row],[Device MSRP]]</f>
        <v>0.83649521840268803</v>
      </c>
      <c r="T227" s="56">
        <f>Table1[[#This Row],[New Device NC Discounted Purchase Price]]</f>
        <v>3163</v>
      </c>
      <c r="U227" s="50">
        <v>0.5</v>
      </c>
      <c r="V227" s="50">
        <v>0</v>
      </c>
      <c r="W227" s="57" t="s">
        <v>858</v>
      </c>
      <c r="X227" s="44" t="s">
        <v>909</v>
      </c>
      <c r="Y227" s="45">
        <v>3564</v>
      </c>
      <c r="Z227" s="50">
        <v>0.60599999999999998</v>
      </c>
      <c r="AA227" s="56">
        <v>1404.2160000000001</v>
      </c>
      <c r="AB227" s="153">
        <v>3.3480000000000003E-2</v>
      </c>
      <c r="AC227" s="56">
        <f>Table1[[#This Row],[New Device NC Discounted Purchase Price2]]*Table1[[#This Row],[36-Month Lease Rate Factor (excluding Software)]]*36</f>
        <v>3812.3006400000004</v>
      </c>
      <c r="AD227" s="47">
        <v>2.6370000000000001E-2</v>
      </c>
      <c r="AE227" s="56">
        <f>Table1[[#This Row],[New Device NC Discounted Purchase Price]]*Table1[[#This Row],[48-Month Lease Rate Factor (excluding Software)]]*48</f>
        <v>4003.59888</v>
      </c>
      <c r="AF227" s="47">
        <v>2.214E-2</v>
      </c>
      <c r="AG227" s="56">
        <f>Table1[[#This Row],[New Device NC Discounted Purchase Price2]]*Table1[[#This Row],[60-Month Lease Rate Factor (excluding Software)]]*60</f>
        <v>4201.7291999999998</v>
      </c>
      <c r="AH227" s="47">
        <v>3.3480000000000003E-2</v>
      </c>
      <c r="AI227" s="47">
        <v>2.6370000000000001E-2</v>
      </c>
      <c r="AJ227" s="211">
        <v>2.214E-2</v>
      </c>
      <c r="AK227" s="37" t="s">
        <v>915</v>
      </c>
      <c r="AL227" s="45">
        <v>2550</v>
      </c>
      <c r="AM227" s="50">
        <v>0.81640000000000001</v>
      </c>
      <c r="AN227" s="56">
        <v>468.17999999999995</v>
      </c>
      <c r="AO227" s="35">
        <v>0</v>
      </c>
      <c r="AP227" s="52">
        <v>0</v>
      </c>
      <c r="AQ227" s="154"/>
      <c r="AR227" s="130">
        <f t="shared" si="25"/>
        <v>1404.54</v>
      </c>
      <c r="AS227" s="45">
        <v>200</v>
      </c>
      <c r="AT227" s="36" t="s">
        <v>68</v>
      </c>
      <c r="AU227" s="36" t="s">
        <v>104</v>
      </c>
      <c r="AV227" s="36">
        <v>100000</v>
      </c>
      <c r="AW227" s="36">
        <v>55</v>
      </c>
      <c r="AX227" s="36">
        <v>3</v>
      </c>
      <c r="AY227" s="54" t="s">
        <v>75</v>
      </c>
      <c r="AZ227" s="36">
        <v>1140</v>
      </c>
      <c r="BA227" s="36">
        <v>500</v>
      </c>
      <c r="BB227" s="36" t="s">
        <v>911</v>
      </c>
      <c r="BC227" s="19" t="s">
        <v>912</v>
      </c>
      <c r="BD227" s="59" t="str">
        <f t="shared" si="26"/>
        <v>Digital MFD - 41 to 54 CPM (Mono)(Ledger)B8155H</v>
      </c>
      <c r="BE227" s="36"/>
      <c r="BF227" s="36"/>
    </row>
    <row r="228" spans="1:58" s="7" customFormat="1" ht="25.5" customHeight="1">
      <c r="A228" s="51" t="s">
        <v>146</v>
      </c>
      <c r="B228" s="35">
        <v>22</v>
      </c>
      <c r="C228" s="42" t="s">
        <v>159</v>
      </c>
      <c r="D228" s="35" t="s">
        <v>118</v>
      </c>
      <c r="E228" s="151">
        <v>16000</v>
      </c>
      <c r="F228" s="36" t="s">
        <v>79</v>
      </c>
      <c r="G228" s="36" t="s">
        <v>104</v>
      </c>
      <c r="H228" s="37" t="s">
        <v>868</v>
      </c>
      <c r="I228" s="37" t="s">
        <v>913</v>
      </c>
      <c r="J228" s="37" t="s">
        <v>913</v>
      </c>
      <c r="K228" s="131">
        <v>2530</v>
      </c>
      <c r="L228" s="131">
        <v>5040</v>
      </c>
      <c r="M228" s="56"/>
      <c r="N228" s="18">
        <f>SUM(Table1[[#This Row],[New Device NC Discounted Purchase Price]:[Estimated Consumables Purchases During 3 Year Lifecycle]])</f>
        <v>7570</v>
      </c>
      <c r="O228" s="152">
        <f>Table1[[#This Row],[36-Month Total Lease Payments4]]</f>
        <v>3049.3584000000001</v>
      </c>
      <c r="P228" s="152">
        <f>Table1[[#This Row],[Estimated 3 Year Maintenance Agreement Price5]]</f>
        <v>9929.0879999999997</v>
      </c>
      <c r="Q228" s="18">
        <f t="shared" si="24"/>
        <v>12978.446400000001</v>
      </c>
      <c r="R228" s="45">
        <v>24185</v>
      </c>
      <c r="S228" s="50">
        <v>0.89539999999999997</v>
      </c>
      <c r="T228" s="56">
        <f>Table1[[#This Row],[New Device NC Discounted Purchase Price]]</f>
        <v>2530</v>
      </c>
      <c r="U228" s="50">
        <v>0.5</v>
      </c>
      <c r="V228" s="50">
        <v>0</v>
      </c>
      <c r="W228" s="57" t="s">
        <v>858</v>
      </c>
      <c r="X228" s="44" t="s">
        <v>914</v>
      </c>
      <c r="Y228" s="45">
        <v>5040</v>
      </c>
      <c r="Z228" s="50">
        <v>0.70850000000000002</v>
      </c>
      <c r="AA228" s="56">
        <v>2088.306</v>
      </c>
      <c r="AB228" s="153">
        <v>3.3480000000000003E-2</v>
      </c>
      <c r="AC228" s="56">
        <f>Table1[[#This Row],[New Device NC Discounted Purchase Price2]]*Table1[[#This Row],[36-Month Lease Rate Factor (excluding Software)]]*36</f>
        <v>3049.3584000000001</v>
      </c>
      <c r="AD228" s="47">
        <v>2.6370000000000001E-2</v>
      </c>
      <c r="AE228" s="56">
        <f>Table1[[#This Row],[New Device NC Discounted Purchase Price]]*Table1[[#This Row],[48-Month Lease Rate Factor (excluding Software)]]*48</f>
        <v>3202.3728000000001</v>
      </c>
      <c r="AF228" s="47">
        <v>2.214E-2</v>
      </c>
      <c r="AG228" s="56">
        <f>Table1[[#This Row],[New Device NC Discounted Purchase Price2]]*Table1[[#This Row],[60-Month Lease Rate Factor (excluding Software)]]*60</f>
        <v>3360.8520000000003</v>
      </c>
      <c r="AH228" s="47">
        <v>3.3480000000000003E-2</v>
      </c>
      <c r="AI228" s="47">
        <v>2.6370000000000001E-2</v>
      </c>
      <c r="AJ228" s="47">
        <v>2.214E-2</v>
      </c>
      <c r="AK228" s="37" t="s">
        <v>903</v>
      </c>
      <c r="AL228" s="45">
        <v>120</v>
      </c>
      <c r="AM228" s="50">
        <v>1</v>
      </c>
      <c r="AN228" s="56">
        <v>0</v>
      </c>
      <c r="AO228" s="35">
        <v>0</v>
      </c>
      <c r="AP228" s="52">
        <v>3.8999999999999998E-3</v>
      </c>
      <c r="AQ228" s="52">
        <v>3.9E-2</v>
      </c>
      <c r="AR228" s="130">
        <f t="shared" si="25"/>
        <v>9929.0879999999997</v>
      </c>
      <c r="AS228" s="45">
        <v>200</v>
      </c>
      <c r="AT228" s="36" t="s">
        <v>79</v>
      </c>
      <c r="AU228" s="36" t="s">
        <v>104</v>
      </c>
      <c r="AV228" s="36">
        <v>18000</v>
      </c>
      <c r="AW228" s="36">
        <v>50</v>
      </c>
      <c r="AX228" s="36">
        <v>5.9</v>
      </c>
      <c r="AY228" s="54" t="s">
        <v>75</v>
      </c>
      <c r="AZ228" s="36">
        <v>3040</v>
      </c>
      <c r="BA228" s="36">
        <v>200</v>
      </c>
      <c r="BB228" s="36" t="s">
        <v>96</v>
      </c>
      <c r="BC228" s="19" t="s">
        <v>873</v>
      </c>
      <c r="BD228" s="59" t="str">
        <f t="shared" si="26"/>
        <v>Digital MFD - 41 to 54 CPM (Color)(Ledger)EC8056H w/ECFAX1LIN</v>
      </c>
      <c r="BE228" s="36"/>
      <c r="BF228" s="36"/>
    </row>
    <row r="229" spans="1:58" s="7" customFormat="1" ht="25.5" customHeight="1">
      <c r="A229" s="51" t="s">
        <v>146</v>
      </c>
      <c r="B229" s="35">
        <v>23</v>
      </c>
      <c r="C229" s="42" t="s">
        <v>162</v>
      </c>
      <c r="D229" s="35" t="s">
        <v>118</v>
      </c>
      <c r="E229" s="151">
        <v>25000</v>
      </c>
      <c r="F229" s="36" t="s">
        <v>68</v>
      </c>
      <c r="G229" s="36" t="s">
        <v>69</v>
      </c>
      <c r="H229" s="37" t="s">
        <v>868</v>
      </c>
      <c r="I229" s="37" t="s">
        <v>907</v>
      </c>
      <c r="J229" s="37" t="s">
        <v>916</v>
      </c>
      <c r="K229" s="131">
        <v>3163</v>
      </c>
      <c r="L229" s="131">
        <v>1404.2160000000001</v>
      </c>
      <c r="M229" s="56">
        <v>5184</v>
      </c>
      <c r="N229" s="18">
        <f>SUM(Table1[[#This Row],[New Device NC Discounted Purchase Price]:[Estimated Consumables Purchases During 3 Year Lifecycle]])</f>
        <v>9751.2160000000003</v>
      </c>
      <c r="O229" s="152">
        <f>Table1[[#This Row],[36-Month Total Lease Payments4]]</f>
        <v>3812.3006400000004</v>
      </c>
      <c r="P229" s="152">
        <f>Table1[[#This Row],[Estimated 3 Year Maintenance Agreement Price5]]</f>
        <v>1404.54</v>
      </c>
      <c r="Q229" s="18">
        <f t="shared" si="24"/>
        <v>5216.8406400000003</v>
      </c>
      <c r="R229" s="45">
        <v>19345</v>
      </c>
      <c r="S229" s="50">
        <f>(Table1[[#This Row],[Device MSRP]]-Table1[[#This Row],[New Device NC Discounted Purchase Price]])/Table1[[#This Row],[Device MSRP]]</f>
        <v>0.83649521840268803</v>
      </c>
      <c r="T229" s="56">
        <f>Table1[[#This Row],[New Device NC Discounted Purchase Price]]</f>
        <v>3163</v>
      </c>
      <c r="U229" s="50">
        <v>0.5</v>
      </c>
      <c r="V229" s="50">
        <v>0</v>
      </c>
      <c r="W229" s="57" t="s">
        <v>858</v>
      </c>
      <c r="X229" s="44" t="s">
        <v>909</v>
      </c>
      <c r="Y229" s="45">
        <v>3564</v>
      </c>
      <c r="Z229" s="50">
        <v>0.60599999999999998</v>
      </c>
      <c r="AA229" s="56">
        <v>1404.2160000000001</v>
      </c>
      <c r="AB229" s="153">
        <v>3.3480000000000003E-2</v>
      </c>
      <c r="AC229" s="56">
        <f>Table1[[#This Row],[New Device NC Discounted Purchase Price2]]*Table1[[#This Row],[36-Month Lease Rate Factor (excluding Software)]]*36</f>
        <v>3812.3006400000004</v>
      </c>
      <c r="AD229" s="47">
        <v>2.6370000000000001E-2</v>
      </c>
      <c r="AE229" s="56">
        <f>Table1[[#This Row],[New Device NC Discounted Purchase Price]]*Table1[[#This Row],[48-Month Lease Rate Factor (excluding Software)]]*48</f>
        <v>4003.59888</v>
      </c>
      <c r="AF229" s="47">
        <v>2.214E-2</v>
      </c>
      <c r="AG229" s="56">
        <f>Table1[[#This Row],[New Device NC Discounted Purchase Price2]]*Table1[[#This Row],[60-Month Lease Rate Factor (excluding Software)]]*60</f>
        <v>4201.7291999999998</v>
      </c>
      <c r="AH229" s="47">
        <v>3.3480000000000003E-2</v>
      </c>
      <c r="AI229" s="47">
        <v>2.6370000000000001E-2</v>
      </c>
      <c r="AJ229" s="211">
        <v>2.214E-2</v>
      </c>
      <c r="AK229" s="37" t="s">
        <v>910</v>
      </c>
      <c r="AL229" s="45">
        <v>2550</v>
      </c>
      <c r="AM229" s="50">
        <v>0.81640000000000001</v>
      </c>
      <c r="AN229" s="56">
        <v>468.17999999999995</v>
      </c>
      <c r="AO229" s="35">
        <v>0</v>
      </c>
      <c r="AP229" s="52">
        <v>0</v>
      </c>
      <c r="AQ229" s="154"/>
      <c r="AR229" s="130">
        <f t="shared" si="25"/>
        <v>1404.54</v>
      </c>
      <c r="AS229" s="45">
        <v>200</v>
      </c>
      <c r="AT229" s="36" t="s">
        <v>68</v>
      </c>
      <c r="AU229" s="36" t="s">
        <v>104</v>
      </c>
      <c r="AV229" s="36">
        <v>100000</v>
      </c>
      <c r="AW229" s="36">
        <v>55</v>
      </c>
      <c r="AX229" s="36">
        <v>3</v>
      </c>
      <c r="AY229" s="54" t="s">
        <v>75</v>
      </c>
      <c r="AZ229" s="36">
        <v>1140</v>
      </c>
      <c r="BA229" s="36">
        <v>500</v>
      </c>
      <c r="BB229" s="36" t="s">
        <v>911</v>
      </c>
      <c r="BC229" s="19" t="s">
        <v>912</v>
      </c>
      <c r="BD229" s="59" t="str">
        <f t="shared" si="26"/>
        <v>Digital MFD - 55 to 69 CPM (Mono)B8155H</v>
      </c>
      <c r="BE229" s="36"/>
      <c r="BF229" s="36"/>
    </row>
    <row r="230" spans="1:58" s="7" customFormat="1" ht="25.5" customHeight="1">
      <c r="A230" s="51" t="s">
        <v>168</v>
      </c>
      <c r="B230" s="35">
        <v>24</v>
      </c>
      <c r="C230" s="42" t="s">
        <v>169</v>
      </c>
      <c r="D230" s="35" t="s">
        <v>118</v>
      </c>
      <c r="E230" s="151">
        <v>25000</v>
      </c>
      <c r="F230" s="36" t="s">
        <v>68</v>
      </c>
      <c r="G230" s="36" t="s">
        <v>104</v>
      </c>
      <c r="H230" s="37" t="s">
        <v>868</v>
      </c>
      <c r="I230" s="37" t="s">
        <v>907</v>
      </c>
      <c r="J230" s="37" t="s">
        <v>916</v>
      </c>
      <c r="K230" s="131">
        <v>3163</v>
      </c>
      <c r="L230" s="131">
        <v>1404.2160000000001</v>
      </c>
      <c r="M230" s="56">
        <v>5154</v>
      </c>
      <c r="N230" s="18">
        <f>SUM(Table1[[#This Row],[New Device NC Discounted Purchase Price]:[Estimated Consumables Purchases During 3 Year Lifecycle]])</f>
        <v>9721.2160000000003</v>
      </c>
      <c r="O230" s="152">
        <f>Table1[[#This Row],[36-Month Total Lease Payments4]]</f>
        <v>3812.3006400000004</v>
      </c>
      <c r="P230" s="152">
        <f>Table1[[#This Row],[Estimated 3 Year Maintenance Agreement Price5]]</f>
        <v>1404.54</v>
      </c>
      <c r="Q230" s="18">
        <f t="shared" si="24"/>
        <v>5216.8406400000003</v>
      </c>
      <c r="R230" s="45">
        <v>19345</v>
      </c>
      <c r="S230" s="50">
        <f>(Table1[[#This Row],[Device MSRP]]-Table1[[#This Row],[New Device NC Discounted Purchase Price]])/Table1[[#This Row],[Device MSRP]]</f>
        <v>0.83649521840268803</v>
      </c>
      <c r="T230" s="56">
        <f>Table1[[#This Row],[New Device NC Discounted Purchase Price]]</f>
        <v>3163</v>
      </c>
      <c r="U230" s="50">
        <v>0.5</v>
      </c>
      <c r="V230" s="50">
        <v>0</v>
      </c>
      <c r="W230" s="57" t="s">
        <v>858</v>
      </c>
      <c r="X230" s="44" t="s">
        <v>909</v>
      </c>
      <c r="Y230" s="45">
        <v>3564</v>
      </c>
      <c r="Z230" s="50">
        <v>0.60599999999999998</v>
      </c>
      <c r="AA230" s="56">
        <v>1404.2160000000001</v>
      </c>
      <c r="AB230" s="153">
        <v>3.3480000000000003E-2</v>
      </c>
      <c r="AC230" s="56">
        <f>Table1[[#This Row],[New Device NC Discounted Purchase Price2]]*Table1[[#This Row],[36-Month Lease Rate Factor (excluding Software)]]*36</f>
        <v>3812.3006400000004</v>
      </c>
      <c r="AD230" s="47">
        <v>2.6370000000000001E-2</v>
      </c>
      <c r="AE230" s="56">
        <f>Table1[[#This Row],[New Device NC Discounted Purchase Price]]*Table1[[#This Row],[48-Month Lease Rate Factor (excluding Software)]]*48</f>
        <v>4003.59888</v>
      </c>
      <c r="AF230" s="47">
        <v>2.214E-2</v>
      </c>
      <c r="AG230" s="56">
        <f>Table1[[#This Row],[New Device NC Discounted Purchase Price2]]*Table1[[#This Row],[60-Month Lease Rate Factor (excluding Software)]]*60</f>
        <v>4201.7291999999998</v>
      </c>
      <c r="AH230" s="47">
        <v>3.3480000000000003E-2</v>
      </c>
      <c r="AI230" s="47">
        <v>2.6370000000000001E-2</v>
      </c>
      <c r="AJ230" s="211">
        <v>2.214E-2</v>
      </c>
      <c r="AK230" s="37" t="s">
        <v>910</v>
      </c>
      <c r="AL230" s="45">
        <v>2550</v>
      </c>
      <c r="AM230" s="50">
        <v>0.81640000000000001</v>
      </c>
      <c r="AN230" s="56">
        <v>468.17999999999995</v>
      </c>
      <c r="AO230" s="35">
        <v>0</v>
      </c>
      <c r="AP230" s="52">
        <v>0</v>
      </c>
      <c r="AQ230" s="154"/>
      <c r="AR230" s="130">
        <f t="shared" si="25"/>
        <v>1404.54</v>
      </c>
      <c r="AS230" s="45">
        <v>200</v>
      </c>
      <c r="AT230" s="36" t="s">
        <v>68</v>
      </c>
      <c r="AU230" s="36" t="s">
        <v>104</v>
      </c>
      <c r="AV230" s="36">
        <v>100000</v>
      </c>
      <c r="AW230" s="36">
        <v>55</v>
      </c>
      <c r="AX230" s="36">
        <v>3</v>
      </c>
      <c r="AY230" s="54" t="s">
        <v>75</v>
      </c>
      <c r="AZ230" s="36">
        <v>1140</v>
      </c>
      <c r="BA230" s="36">
        <v>500</v>
      </c>
      <c r="BB230" s="36" t="s">
        <v>911</v>
      </c>
      <c r="BC230" s="19" t="s">
        <v>912</v>
      </c>
      <c r="BD230" s="59" t="str">
        <f t="shared" si="26"/>
        <v>Digital MFD - 55 to 69 CPM (Mono)(Ledger)B8155H</v>
      </c>
      <c r="BE230" s="36"/>
      <c r="BF230" s="36"/>
    </row>
    <row r="231" spans="1:58" s="7" customFormat="1" ht="25.5" customHeight="1">
      <c r="A231" s="51" t="s">
        <v>168</v>
      </c>
      <c r="B231" s="35">
        <v>25</v>
      </c>
      <c r="C231" s="42" t="s">
        <v>170</v>
      </c>
      <c r="D231" s="35" t="s">
        <v>118</v>
      </c>
      <c r="E231" s="151">
        <v>25000</v>
      </c>
      <c r="F231" s="36" t="s">
        <v>79</v>
      </c>
      <c r="G231" s="36" t="s">
        <v>104</v>
      </c>
      <c r="H231" s="37" t="s">
        <v>868</v>
      </c>
      <c r="I231" s="75" t="s">
        <v>917</v>
      </c>
      <c r="J231" s="75" t="s">
        <v>918</v>
      </c>
      <c r="K231" s="114">
        <v>2590</v>
      </c>
      <c r="L231" s="114">
        <v>2088.306</v>
      </c>
      <c r="M231" s="159">
        <v>13295.8</v>
      </c>
      <c r="N231" s="41">
        <f>SUM(Table1[[#This Row],[New Device NC Discounted Purchase Price]:[Estimated Consumables Purchases During 3 Year Lifecycle]])</f>
        <v>17974.106</v>
      </c>
      <c r="O231" s="160">
        <f>Table1[[#This Row],[36-Month Total Lease Payments4]]</f>
        <v>3121.6752000000001</v>
      </c>
      <c r="P231" s="160">
        <f>Table1[[#This Row],[Estimated 3 Year Maintenance Agreement Price5]]</f>
        <v>15514.2</v>
      </c>
      <c r="Q231" s="41">
        <f t="shared" si="24"/>
        <v>18635.875200000002</v>
      </c>
      <c r="R231" s="45">
        <v>21590</v>
      </c>
      <c r="S231" s="50">
        <v>0.88</v>
      </c>
      <c r="T231" s="56">
        <f>Table1[[#This Row],[New Device NC Discounted Purchase Price]]</f>
        <v>2590</v>
      </c>
      <c r="U231" s="50">
        <v>0.5</v>
      </c>
      <c r="V231" s="50">
        <v>0</v>
      </c>
      <c r="W231" s="57" t="s">
        <v>858</v>
      </c>
      <c r="X231" s="44" t="s">
        <v>919</v>
      </c>
      <c r="Y231" s="45">
        <v>7164</v>
      </c>
      <c r="Z231" s="50">
        <v>0.70850000000000002</v>
      </c>
      <c r="AA231" s="56">
        <v>2088.306</v>
      </c>
      <c r="AB231" s="164">
        <v>3.3480000000000003E-2</v>
      </c>
      <c r="AC231" s="159">
        <f>Table1[[#This Row],[New Device NC Discounted Purchase Price2]]*Table1[[#This Row],[36-Month Lease Rate Factor (excluding Software)]]*36</f>
        <v>3121.6752000000001</v>
      </c>
      <c r="AD231" s="165">
        <v>2.6370000000000001E-2</v>
      </c>
      <c r="AE231" s="159">
        <f>Table1[[#This Row],[New Device NC Discounted Purchase Price]]*Table1[[#This Row],[48-Month Lease Rate Factor (excluding Software)]]*48</f>
        <v>3278.3184000000001</v>
      </c>
      <c r="AF231" s="165">
        <v>2.214E-2</v>
      </c>
      <c r="AG231" s="159">
        <f>Table1[[#This Row],[New Device NC Discounted Purchase Price2]]*Table1[[#This Row],[60-Month Lease Rate Factor (excluding Software)]]*60</f>
        <v>3440.556</v>
      </c>
      <c r="AH231" s="165">
        <v>3.3480000000000003E-2</v>
      </c>
      <c r="AI231" s="165">
        <v>2.6370000000000001E-2</v>
      </c>
      <c r="AJ231" s="165">
        <v>2.214E-2</v>
      </c>
      <c r="AK231" s="75" t="s">
        <v>920</v>
      </c>
      <c r="AL231" s="161">
        <v>180</v>
      </c>
      <c r="AM231" s="162">
        <v>1</v>
      </c>
      <c r="AN231" s="159">
        <v>0</v>
      </c>
      <c r="AO231" s="166">
        <v>0</v>
      </c>
      <c r="AP231" s="178">
        <v>3.8999999999999998E-3</v>
      </c>
      <c r="AQ231" s="178">
        <v>3.9E-2</v>
      </c>
      <c r="AR231" s="168">
        <f t="shared" si="25"/>
        <v>15514.2</v>
      </c>
      <c r="AS231" s="161">
        <v>200</v>
      </c>
      <c r="AT231" s="169" t="s">
        <v>79</v>
      </c>
      <c r="AU231" s="169" t="s">
        <v>104</v>
      </c>
      <c r="AV231" s="169">
        <v>75000</v>
      </c>
      <c r="AW231" s="169">
        <v>55</v>
      </c>
      <c r="AX231" s="169">
        <v>5.9</v>
      </c>
      <c r="AY231" s="170" t="s">
        <v>75</v>
      </c>
      <c r="AZ231" s="169">
        <v>3660</v>
      </c>
      <c r="BA231" s="169">
        <v>600</v>
      </c>
      <c r="BB231" s="169" t="s">
        <v>83</v>
      </c>
      <c r="BC231" s="113" t="s">
        <v>873</v>
      </c>
      <c r="BD231" s="59" t="str">
        <f t="shared" si="26"/>
        <v>Digital MFD - 55 to 69 CPM (Color)(Ledger)7556-HCT</v>
      </c>
      <c r="BE231" s="36"/>
      <c r="BF231" s="36"/>
    </row>
    <row r="232" spans="1:58" s="7" customFormat="1" ht="25.5" customHeight="1">
      <c r="A232" s="51" t="s">
        <v>168</v>
      </c>
      <c r="B232" s="35">
        <v>26</v>
      </c>
      <c r="C232" s="42" t="s">
        <v>176</v>
      </c>
      <c r="D232" s="35" t="s">
        <v>118</v>
      </c>
      <c r="E232" s="151">
        <v>50000</v>
      </c>
      <c r="F232" s="36" t="s">
        <v>68</v>
      </c>
      <c r="G232" s="36" t="s">
        <v>69</v>
      </c>
      <c r="H232" s="37" t="s">
        <v>868</v>
      </c>
      <c r="I232" s="37" t="s">
        <v>921</v>
      </c>
      <c r="J232" s="37" t="s">
        <v>922</v>
      </c>
      <c r="K232" s="131">
        <v>3891</v>
      </c>
      <c r="L232" s="131">
        <v>3240.3924000000006</v>
      </c>
      <c r="M232" s="56">
        <v>7776</v>
      </c>
      <c r="N232" s="18">
        <f>SUM(Table1[[#This Row],[New Device NC Discounted Purchase Price]:[Estimated Consumables Purchases During 3 Year Lifecycle]])</f>
        <v>14907.392400000001</v>
      </c>
      <c r="O232" s="152">
        <f>Table1[[#This Row],[36-Month Total Lease Payments4]]</f>
        <v>4689.7444800000003</v>
      </c>
      <c r="P232" s="152">
        <f>Table1[[#This Row],[Estimated 3 Year Maintenance Agreement Price5]]</f>
        <v>3241.2960000000003</v>
      </c>
      <c r="Q232" s="18">
        <f t="shared" si="24"/>
        <v>7931.0404800000006</v>
      </c>
      <c r="R232" s="45">
        <v>27120</v>
      </c>
      <c r="S232" s="50">
        <f>(Table1[[#This Row],[Device MSRP]]-Table1[[#This Row],[New Device NC Discounted Purchase Price]])/Table1[[#This Row],[Device MSRP]]</f>
        <v>0.85652654867256639</v>
      </c>
      <c r="T232" s="56">
        <f>Table1[[#This Row],[New Device NC Discounted Purchase Price]]</f>
        <v>3891</v>
      </c>
      <c r="U232" s="50">
        <v>0.5</v>
      </c>
      <c r="V232" s="50">
        <v>0</v>
      </c>
      <c r="W232" s="57" t="s">
        <v>858</v>
      </c>
      <c r="X232" s="44" t="s">
        <v>923</v>
      </c>
      <c r="Y232" s="45">
        <v>5364</v>
      </c>
      <c r="Z232" s="50">
        <v>0.39589999999999997</v>
      </c>
      <c r="AA232" s="56">
        <v>3240.3924000000006</v>
      </c>
      <c r="AB232" s="153">
        <v>3.3480000000000003E-2</v>
      </c>
      <c r="AC232" s="56">
        <f>Table1[[#This Row],[New Device NC Discounted Purchase Price2]]*Table1[[#This Row],[36-Month Lease Rate Factor (excluding Software)]]*36</f>
        <v>4689.7444800000003</v>
      </c>
      <c r="AD232" s="47">
        <v>2.6370000000000001E-2</v>
      </c>
      <c r="AE232" s="56">
        <f>Table1[[#This Row],[New Device NC Discounted Purchase Price]]*Table1[[#This Row],[48-Month Lease Rate Factor (excluding Software)]]*48</f>
        <v>4925.0721599999997</v>
      </c>
      <c r="AF232" s="47">
        <v>2.214E-2</v>
      </c>
      <c r="AG232" s="56">
        <f>Table1[[#This Row],[New Device NC Discounted Purchase Price2]]*Table1[[#This Row],[60-Month Lease Rate Factor (excluding Software)]]*60</f>
        <v>5168.8044</v>
      </c>
      <c r="AH232" s="47">
        <v>3.3480000000000003E-2</v>
      </c>
      <c r="AI232" s="47">
        <v>2.6370000000000001E-2</v>
      </c>
      <c r="AJ232" s="211">
        <v>2.214E-2</v>
      </c>
      <c r="AK232" s="37" t="s">
        <v>924</v>
      </c>
      <c r="AL232" s="45">
        <v>4920</v>
      </c>
      <c r="AM232" s="50">
        <v>0.78039999999999998</v>
      </c>
      <c r="AN232" s="56">
        <v>1080.432</v>
      </c>
      <c r="AO232" s="35">
        <v>0</v>
      </c>
      <c r="AP232" s="52">
        <v>0</v>
      </c>
      <c r="AQ232" s="154"/>
      <c r="AR232" s="130">
        <f t="shared" si="25"/>
        <v>3241.2960000000003</v>
      </c>
      <c r="AS232" s="45">
        <v>200</v>
      </c>
      <c r="AT232" s="36" t="s">
        <v>68</v>
      </c>
      <c r="AU232" s="36" t="s">
        <v>104</v>
      </c>
      <c r="AV232" s="36">
        <v>110000</v>
      </c>
      <c r="AW232" s="36">
        <v>72</v>
      </c>
      <c r="AX232" s="36">
        <v>3</v>
      </c>
      <c r="AY232" s="54" t="s">
        <v>75</v>
      </c>
      <c r="AZ232" s="36">
        <v>1140</v>
      </c>
      <c r="BA232" s="36">
        <v>500</v>
      </c>
      <c r="BB232" s="36" t="s">
        <v>911</v>
      </c>
      <c r="BC232" s="19" t="s">
        <v>912</v>
      </c>
      <c r="BD232" s="59" t="str">
        <f t="shared" si="26"/>
        <v>Digital MFD - 70 to 90 CPM (Mono)B8170H</v>
      </c>
      <c r="BE232" s="36"/>
      <c r="BF232" s="36"/>
    </row>
    <row r="233" spans="1:58" s="7" customFormat="1" ht="25.5" customHeight="1">
      <c r="A233" s="51" t="s">
        <v>168</v>
      </c>
      <c r="B233" s="35">
        <v>27</v>
      </c>
      <c r="C233" s="42" t="s">
        <v>181</v>
      </c>
      <c r="D233" s="35" t="s">
        <v>118</v>
      </c>
      <c r="E233" s="151">
        <v>50000</v>
      </c>
      <c r="F233" s="36" t="s">
        <v>68</v>
      </c>
      <c r="G233" s="36" t="s">
        <v>104</v>
      </c>
      <c r="H233" s="37" t="s">
        <v>868</v>
      </c>
      <c r="I233" s="37" t="s">
        <v>921</v>
      </c>
      <c r="J233" s="37" t="s">
        <v>922</v>
      </c>
      <c r="K233" s="131">
        <v>3891</v>
      </c>
      <c r="L233" s="131">
        <v>3240.3924000000006</v>
      </c>
      <c r="M233" s="56">
        <v>7776</v>
      </c>
      <c r="N233" s="18">
        <f>SUM(Table1[[#This Row],[New Device NC Discounted Purchase Price]:[Estimated Consumables Purchases During 3 Year Lifecycle]])</f>
        <v>14907.392400000001</v>
      </c>
      <c r="O233" s="152">
        <f>Table1[[#This Row],[36-Month Total Lease Payments4]]</f>
        <v>4689.7444800000003</v>
      </c>
      <c r="P233" s="152">
        <f>Table1[[#This Row],[Estimated 3 Year Maintenance Agreement Price5]]</f>
        <v>3241.2960000000003</v>
      </c>
      <c r="Q233" s="18">
        <f t="shared" si="24"/>
        <v>7931.0404800000006</v>
      </c>
      <c r="R233" s="45">
        <v>27120</v>
      </c>
      <c r="S233" s="50">
        <v>0.85650000000000004</v>
      </c>
      <c r="T233" s="56">
        <f>Table1[[#This Row],[New Device NC Discounted Purchase Price]]</f>
        <v>3891</v>
      </c>
      <c r="U233" s="50">
        <v>0.5</v>
      </c>
      <c r="V233" s="50">
        <v>0</v>
      </c>
      <c r="W233" s="57" t="s">
        <v>858</v>
      </c>
      <c r="X233" s="44" t="s">
        <v>923</v>
      </c>
      <c r="Y233" s="45">
        <v>5364</v>
      </c>
      <c r="Z233" s="50">
        <v>0.39589999999999997</v>
      </c>
      <c r="AA233" s="56">
        <v>3240.3924000000006</v>
      </c>
      <c r="AB233" s="153">
        <v>3.3480000000000003E-2</v>
      </c>
      <c r="AC233" s="56">
        <f>Table1[[#This Row],[New Device NC Discounted Purchase Price2]]*Table1[[#This Row],[36-Month Lease Rate Factor (excluding Software)]]*36</f>
        <v>4689.7444800000003</v>
      </c>
      <c r="AD233" s="47">
        <v>2.6370000000000001E-2</v>
      </c>
      <c r="AE233" s="56">
        <f>Table1[[#This Row],[New Device NC Discounted Purchase Price]]*Table1[[#This Row],[48-Month Lease Rate Factor (excluding Software)]]*48</f>
        <v>4925.0721599999997</v>
      </c>
      <c r="AF233" s="47">
        <v>2.214E-2</v>
      </c>
      <c r="AG233" s="56">
        <f>Table1[[#This Row],[New Device NC Discounted Purchase Price2]]*Table1[[#This Row],[60-Month Lease Rate Factor (excluding Software)]]*60</f>
        <v>5168.8044</v>
      </c>
      <c r="AH233" s="47">
        <v>3.3480000000000003E-2</v>
      </c>
      <c r="AI233" s="47">
        <v>2.6370000000000001E-2</v>
      </c>
      <c r="AJ233" s="211">
        <v>2.214E-2</v>
      </c>
      <c r="AK233" s="37" t="s">
        <v>924</v>
      </c>
      <c r="AL233" s="45">
        <v>4920</v>
      </c>
      <c r="AM233" s="50">
        <v>0.78039999999999998</v>
      </c>
      <c r="AN233" s="56">
        <v>1080.432</v>
      </c>
      <c r="AO233" s="35">
        <v>0</v>
      </c>
      <c r="AP233" s="52">
        <v>0</v>
      </c>
      <c r="AQ233" s="154"/>
      <c r="AR233" s="130">
        <f t="shared" si="25"/>
        <v>3241.2960000000003</v>
      </c>
      <c r="AS233" s="45">
        <v>200</v>
      </c>
      <c r="AT233" s="36" t="s">
        <v>68</v>
      </c>
      <c r="AU233" s="36" t="s">
        <v>104</v>
      </c>
      <c r="AV233" s="36">
        <v>110000</v>
      </c>
      <c r="AW233" s="36">
        <v>72</v>
      </c>
      <c r="AX233" s="36">
        <v>3</v>
      </c>
      <c r="AY233" s="54" t="s">
        <v>75</v>
      </c>
      <c r="AZ233" s="36">
        <v>1140</v>
      </c>
      <c r="BA233" s="36">
        <v>500</v>
      </c>
      <c r="BB233" s="36" t="s">
        <v>911</v>
      </c>
      <c r="BC233" s="19" t="s">
        <v>912</v>
      </c>
      <c r="BD233" s="59" t="str">
        <f t="shared" si="26"/>
        <v>Digital MFD - 70 to 90 CPM (Mono)(Ledger)B8170H</v>
      </c>
      <c r="BE233" s="36"/>
      <c r="BF233" s="36"/>
    </row>
    <row r="234" spans="1:58" s="7" customFormat="1" ht="25.5" customHeight="1">
      <c r="A234" s="230" t="s">
        <v>168</v>
      </c>
      <c r="B234" s="171">
        <v>28</v>
      </c>
      <c r="C234" s="172" t="s">
        <v>186</v>
      </c>
      <c r="D234" s="171" t="s">
        <v>118</v>
      </c>
      <c r="E234" s="212">
        <v>50000</v>
      </c>
      <c r="F234" s="190" t="s">
        <v>79</v>
      </c>
      <c r="G234" s="190" t="s">
        <v>104</v>
      </c>
      <c r="H234" s="179" t="s">
        <v>868</v>
      </c>
      <c r="I234" s="37" t="s">
        <v>925</v>
      </c>
      <c r="J234" s="37" t="s">
        <v>926</v>
      </c>
      <c r="K234" s="213">
        <v>4108</v>
      </c>
      <c r="L234" s="213">
        <v>3600.558</v>
      </c>
      <c r="M234" s="231">
        <v>7798.5</v>
      </c>
      <c r="N234" s="232">
        <f>SUM(Table1[[#This Row],[New Device NC Discounted Purchase Price]:[Estimated Consumables Purchases During 3 Year Lifecycle]])</f>
        <v>15507.058000000001</v>
      </c>
      <c r="O234" s="152">
        <f>Table1[[#This Row],[36-Month Total Lease Payments4]]</f>
        <v>4951.2902400000003</v>
      </c>
      <c r="P234" s="157">
        <f>Table1[[#This Row],[Estimated 3 Year Maintenance Agreement Price5]]</f>
        <v>31028.400000000001</v>
      </c>
      <c r="Q234" s="232">
        <f t="shared" si="24"/>
        <v>35979.690240000004</v>
      </c>
      <c r="R234" s="181">
        <v>32550</v>
      </c>
      <c r="S234" s="180">
        <v>0.872</v>
      </c>
      <c r="T234" s="56">
        <f>Table1[[#This Row],[New Device NC Discounted Purchase Price]]</f>
        <v>4108</v>
      </c>
      <c r="U234" s="180">
        <v>0.5</v>
      </c>
      <c r="V234" s="180">
        <v>0</v>
      </c>
      <c r="W234" s="215" t="s">
        <v>858</v>
      </c>
      <c r="X234" s="44" t="s">
        <v>927</v>
      </c>
      <c r="Y234" s="181">
        <v>10764</v>
      </c>
      <c r="Z234" s="180">
        <v>0.66549999999999998</v>
      </c>
      <c r="AA234" s="214">
        <v>3600.558</v>
      </c>
      <c r="AB234" s="233">
        <v>3.3480000000000003E-2</v>
      </c>
      <c r="AC234" s="56">
        <f>Table1[[#This Row],[New Device NC Discounted Purchase Price2]]*Table1[[#This Row],[36-Month Lease Rate Factor (excluding Software)]]*36</f>
        <v>4951.2902400000003</v>
      </c>
      <c r="AD234" s="234">
        <v>2.6370000000000001E-2</v>
      </c>
      <c r="AE234" s="56">
        <f>Table1[[#This Row],[New Device NC Discounted Purchase Price]]*Table1[[#This Row],[48-Month Lease Rate Factor (excluding Software)]]*48</f>
        <v>5199.74208</v>
      </c>
      <c r="AF234" s="234">
        <v>2.214E-2</v>
      </c>
      <c r="AG234" s="56">
        <f>Table1[[#This Row],[New Device NC Discounted Purchase Price2]]*Table1[[#This Row],[60-Month Lease Rate Factor (excluding Software)]]*60</f>
        <v>5457.0672000000004</v>
      </c>
      <c r="AH234" s="234">
        <v>3.3480000000000003E-2</v>
      </c>
      <c r="AI234" s="234">
        <v>2.6370000000000001E-2</v>
      </c>
      <c r="AJ234" s="235">
        <v>2.214E-2</v>
      </c>
      <c r="AK234" s="37" t="s">
        <v>928</v>
      </c>
      <c r="AL234" s="181">
        <v>300</v>
      </c>
      <c r="AM234" s="180">
        <v>1</v>
      </c>
      <c r="AN234" s="214">
        <v>0</v>
      </c>
      <c r="AO234" s="171">
        <v>0</v>
      </c>
      <c r="AP234" s="183">
        <v>3.8999999999999998E-3</v>
      </c>
      <c r="AQ234" s="183">
        <v>3.9E-2</v>
      </c>
      <c r="AR234" s="130">
        <f t="shared" si="25"/>
        <v>31028.400000000001</v>
      </c>
      <c r="AS234" s="181">
        <v>200</v>
      </c>
      <c r="AT234" s="190" t="s">
        <v>79</v>
      </c>
      <c r="AU234" s="190" t="s">
        <v>104</v>
      </c>
      <c r="AV234" s="190">
        <v>150000</v>
      </c>
      <c r="AW234" s="190">
        <v>70</v>
      </c>
      <c r="AX234" s="190">
        <v>6</v>
      </c>
      <c r="AY234" s="218" t="s">
        <v>75</v>
      </c>
      <c r="AZ234" s="190">
        <v>1140</v>
      </c>
      <c r="BA234" s="190">
        <v>500</v>
      </c>
      <c r="BB234" s="190" t="s">
        <v>911</v>
      </c>
      <c r="BC234" s="116" t="s">
        <v>912</v>
      </c>
      <c r="BD234" s="59" t="str">
        <f t="shared" si="26"/>
        <v>Digital MFD - 70 to 90 CPM (Color)(Ledger)C8170H</v>
      </c>
      <c r="BE234" s="190"/>
      <c r="BF234" s="190"/>
    </row>
    <row r="235" spans="1:58" s="7" customFormat="1" ht="25.5" customHeight="1">
      <c r="A235" s="173" t="s">
        <v>191</v>
      </c>
      <c r="B235" s="35">
        <v>29</v>
      </c>
      <c r="C235" s="61" t="s">
        <v>192</v>
      </c>
      <c r="D235" s="62" t="s">
        <v>193</v>
      </c>
      <c r="E235" s="174"/>
      <c r="F235" s="36" t="s">
        <v>79</v>
      </c>
      <c r="G235" s="36" t="s">
        <v>104</v>
      </c>
      <c r="H235" s="179" t="s">
        <v>868</v>
      </c>
      <c r="I235" s="37" t="s">
        <v>929</v>
      </c>
      <c r="J235" s="37" t="s">
        <v>930</v>
      </c>
      <c r="K235" s="63">
        <v>21168</v>
      </c>
      <c r="L235" s="236"/>
      <c r="M235" s="237"/>
      <c r="N235" s="238">
        <f>SUM(Table1[[#This Row],[New Device NC Discounted Purchase Price]:[Estimated Consumables Purchases During 3 Year Lifecycle]])</f>
        <v>21168</v>
      </c>
      <c r="O235" s="55">
        <f>Table1[[#This Row],[36-Month Total Lease Payments4]]</f>
        <v>24766.560000000001</v>
      </c>
      <c r="P235" s="120">
        <f>Table1[[#This Row],[Estimated 3 Year Maintenance Agreement Price5]]</f>
        <v>36</v>
      </c>
      <c r="Q235" s="238">
        <f t="shared" si="24"/>
        <v>24802.560000000001</v>
      </c>
      <c r="R235" s="122">
        <v>45995</v>
      </c>
      <c r="S235" s="180">
        <v>0.53979999999999995</v>
      </c>
      <c r="T235" s="63">
        <v>21168</v>
      </c>
      <c r="U235" s="180">
        <v>0.2</v>
      </c>
      <c r="V235" s="180" t="s">
        <v>197</v>
      </c>
      <c r="W235" s="215" t="s">
        <v>858</v>
      </c>
      <c r="X235" s="44" t="s">
        <v>197</v>
      </c>
      <c r="Y235" s="44" t="s">
        <v>197</v>
      </c>
      <c r="Z235" s="44" t="s">
        <v>197</v>
      </c>
      <c r="AA235" s="44" t="s">
        <v>197</v>
      </c>
      <c r="AB235" s="233">
        <v>3.2500000000000001E-2</v>
      </c>
      <c r="AC235" s="56">
        <f>Table1[[#This Row],[New Device NC Discounted Purchase Price2]]*Table1[[#This Row],[36-Month Lease Rate Factor (excluding Software)]]*36</f>
        <v>24766.560000000001</v>
      </c>
      <c r="AD235" s="234">
        <v>2.5600000000000001E-2</v>
      </c>
      <c r="AE235" s="56">
        <f>Table1[[#This Row],[New Device NC Discounted Purchase Price]]*Table1[[#This Row],[48-Month Lease Rate Factor (excluding Software)]]*48</f>
        <v>26011.238400000002</v>
      </c>
      <c r="AF235" s="234">
        <v>2.1489999999999999E-2</v>
      </c>
      <c r="AG235" s="56">
        <f>Table1[[#This Row],[New Device NC Discounted Purchase Price2]]*Table1[[#This Row],[60-Month Lease Rate Factor (excluding Software)]]*60</f>
        <v>27294.019199999999</v>
      </c>
      <c r="AH235" s="234">
        <v>3.2500000000000001E-2</v>
      </c>
      <c r="AI235" s="234">
        <v>2.5600000000000001E-2</v>
      </c>
      <c r="AJ235" s="235">
        <v>2.1489999999999999E-2</v>
      </c>
      <c r="AK235" s="80"/>
      <c r="AL235" s="181">
        <v>600</v>
      </c>
      <c r="AM235" s="180">
        <v>0.98</v>
      </c>
      <c r="AN235" s="214">
        <v>12</v>
      </c>
      <c r="AO235" s="171">
        <v>0</v>
      </c>
      <c r="AP235" s="183">
        <v>8.0000000000000002E-3</v>
      </c>
      <c r="AQ235" s="183">
        <v>0.04</v>
      </c>
      <c r="AR235" s="229">
        <f t="shared" si="25"/>
        <v>36</v>
      </c>
      <c r="AS235" s="181">
        <v>300</v>
      </c>
      <c r="AT235" s="190" t="s">
        <v>79</v>
      </c>
      <c r="AU235" s="190" t="s">
        <v>104</v>
      </c>
      <c r="AV235" s="36" t="s">
        <v>931</v>
      </c>
      <c r="AW235" s="190">
        <v>75</v>
      </c>
      <c r="AX235" s="190" t="s">
        <v>932</v>
      </c>
      <c r="AY235" s="218" t="s">
        <v>75</v>
      </c>
      <c r="AZ235" s="190">
        <v>3260</v>
      </c>
      <c r="BA235" s="190">
        <v>3000</v>
      </c>
      <c r="BB235" s="239" t="s">
        <v>933</v>
      </c>
      <c r="BC235" s="116" t="s">
        <v>934</v>
      </c>
      <c r="BD235" s="59" t="str">
        <f t="shared" si="26"/>
        <v>Digital Production Printer/Copier - 70 to 90 CPM (Color)(Ledger)C9275</v>
      </c>
      <c r="BE235" s="190"/>
      <c r="BF235" s="190"/>
    </row>
    <row r="236" spans="1:58" s="7" customFormat="1" ht="25.5" customHeight="1" thickBot="1">
      <c r="A236" s="173" t="s">
        <v>191</v>
      </c>
      <c r="B236" s="35">
        <v>30</v>
      </c>
      <c r="C236" s="61" t="s">
        <v>201</v>
      </c>
      <c r="D236" s="62" t="s">
        <v>193</v>
      </c>
      <c r="E236" s="174"/>
      <c r="F236" s="36" t="s">
        <v>68</v>
      </c>
      <c r="G236" s="36" t="s">
        <v>104</v>
      </c>
      <c r="H236" s="179" t="s">
        <v>868</v>
      </c>
      <c r="I236" s="37" t="s">
        <v>935</v>
      </c>
      <c r="J236" s="37" t="s">
        <v>936</v>
      </c>
      <c r="K236" s="63">
        <v>16009.950000000003</v>
      </c>
      <c r="L236" s="236"/>
      <c r="M236" s="237"/>
      <c r="N236" s="238">
        <f>SUM(Table1[[#This Row],[New Device NC Discounted Purchase Price]:[Estimated Consumables Purchases During 3 Year Lifecycle]])</f>
        <v>16009.950000000003</v>
      </c>
      <c r="O236" s="55">
        <f>Table1[[#This Row],[36-Month Total Lease Payments4]]</f>
        <v>18731.641500000002</v>
      </c>
      <c r="P236" s="120">
        <f>Table1[[#This Row],[Estimated 3 Year Maintenance Agreement Price5]]</f>
        <v>525</v>
      </c>
      <c r="Q236" s="238">
        <f t="shared" si="24"/>
        <v>19256.641500000002</v>
      </c>
      <c r="R236" s="45">
        <v>46500</v>
      </c>
      <c r="S236" s="180">
        <v>0.65569999999999995</v>
      </c>
      <c r="T236" s="63">
        <v>16009.950000000003</v>
      </c>
      <c r="U236" s="180">
        <v>0.2</v>
      </c>
      <c r="V236" s="180" t="s">
        <v>197</v>
      </c>
      <c r="W236" s="215" t="s">
        <v>858</v>
      </c>
      <c r="X236" s="44" t="s">
        <v>197</v>
      </c>
      <c r="Y236" s="44" t="s">
        <v>197</v>
      </c>
      <c r="Z236" s="44" t="s">
        <v>197</v>
      </c>
      <c r="AA236" s="44" t="s">
        <v>197</v>
      </c>
      <c r="AB236" s="233">
        <v>3.2500000000000001E-2</v>
      </c>
      <c r="AC236" s="56">
        <f>Table1[[#This Row],[New Device NC Discounted Purchase Price2]]*Table1[[#This Row],[36-Month Lease Rate Factor (excluding Software)]]*36</f>
        <v>18731.641500000002</v>
      </c>
      <c r="AD236" s="234">
        <v>2.5600000000000001E-2</v>
      </c>
      <c r="AE236" s="56">
        <f>Table1[[#This Row],[New Device NC Discounted Purchase Price]]*Table1[[#This Row],[48-Month Lease Rate Factor (excluding Software)]]*48</f>
        <v>19673.026560000006</v>
      </c>
      <c r="AF236" s="234">
        <v>2.1489999999999999E-2</v>
      </c>
      <c r="AG236" s="56">
        <f>Table1[[#This Row],[New Device NC Discounted Purchase Price2]]*Table1[[#This Row],[60-Month Lease Rate Factor (excluding Software)]]*60</f>
        <v>20643.229530000001</v>
      </c>
      <c r="AH236" s="234">
        <v>3.2500000000000001E-2</v>
      </c>
      <c r="AI236" s="234">
        <v>2.5600000000000001E-2</v>
      </c>
      <c r="AJ236" s="235">
        <v>2.1489999999999999E-2</v>
      </c>
      <c r="AK236" s="80" t="s">
        <v>937</v>
      </c>
      <c r="AL236" s="181">
        <v>175</v>
      </c>
      <c r="AM236" s="180">
        <v>0</v>
      </c>
      <c r="AN236" s="214">
        <v>175</v>
      </c>
      <c r="AO236" s="171">
        <v>0</v>
      </c>
      <c r="AP236" s="52">
        <v>2.3E-3</v>
      </c>
      <c r="AQ236" s="118"/>
      <c r="AR236" s="229">
        <f t="shared" si="25"/>
        <v>525</v>
      </c>
      <c r="AS236" s="181">
        <v>300</v>
      </c>
      <c r="AT236" s="190" t="s">
        <v>68</v>
      </c>
      <c r="AU236" s="190" t="s">
        <v>104</v>
      </c>
      <c r="AV236" s="36" t="s">
        <v>938</v>
      </c>
      <c r="AW236" s="190">
        <v>100</v>
      </c>
      <c r="AX236" s="190" t="s">
        <v>939</v>
      </c>
      <c r="AY236" s="218" t="s">
        <v>75</v>
      </c>
      <c r="AZ236" s="190">
        <v>3500</v>
      </c>
      <c r="BA236" s="190">
        <v>3000</v>
      </c>
      <c r="BB236" s="190" t="s">
        <v>96</v>
      </c>
      <c r="BC236" s="116" t="s">
        <v>940</v>
      </c>
      <c r="BD236" s="59" t="str">
        <f t="shared" si="26"/>
        <v>Digital Production Printer/Copier - 91 to 119 CPM (Mono)(Ledger)D95CP</v>
      </c>
      <c r="BE236" s="190"/>
      <c r="BF236" s="190"/>
    </row>
    <row r="237" spans="1:58" s="7" customFormat="1" ht="25.5" customHeight="1">
      <c r="A237" s="173" t="s">
        <v>191</v>
      </c>
      <c r="B237" s="35">
        <v>31</v>
      </c>
      <c r="C237" s="61" t="s">
        <v>207</v>
      </c>
      <c r="D237" s="62" t="s">
        <v>193</v>
      </c>
      <c r="E237" s="174"/>
      <c r="F237" s="36" t="s">
        <v>79</v>
      </c>
      <c r="G237" s="36" t="s">
        <v>104</v>
      </c>
      <c r="H237" s="179" t="s">
        <v>868</v>
      </c>
      <c r="I237" s="37" t="s">
        <v>941</v>
      </c>
      <c r="J237" s="37" t="s">
        <v>941</v>
      </c>
      <c r="K237" s="63">
        <v>199010</v>
      </c>
      <c r="L237" s="236"/>
      <c r="M237" s="237"/>
      <c r="N237" s="238">
        <f>SUM(Table1[[#This Row],[New Device NC Discounted Purchase Price]:[Estimated Consumables Purchases During 3 Year Lifecycle]])</f>
        <v>199010</v>
      </c>
      <c r="O237" s="55">
        <f>Table1[[#This Row],[36-Month Total Lease Payments4]]</f>
        <v>232841.69999999998</v>
      </c>
      <c r="P237" s="120">
        <f>Table1[[#This Row],[Estimated 3 Year Maintenance Agreement Price5]]</f>
        <v>1800</v>
      </c>
      <c r="Q237" s="238">
        <f t="shared" si="24"/>
        <v>234641.69999999998</v>
      </c>
      <c r="R237" s="45">
        <v>350000</v>
      </c>
      <c r="S237" s="180">
        <v>0.43140000000000001</v>
      </c>
      <c r="T237" s="63">
        <v>199010</v>
      </c>
      <c r="U237" s="180">
        <v>0.2</v>
      </c>
      <c r="V237" s="180" t="s">
        <v>197</v>
      </c>
      <c r="W237" s="215" t="s">
        <v>858</v>
      </c>
      <c r="X237" s="44" t="s">
        <v>197</v>
      </c>
      <c r="Y237" s="44" t="s">
        <v>197</v>
      </c>
      <c r="Z237" s="44" t="s">
        <v>197</v>
      </c>
      <c r="AA237" s="44" t="s">
        <v>197</v>
      </c>
      <c r="AB237" s="233">
        <v>3.2500000000000001E-2</v>
      </c>
      <c r="AC237" s="56">
        <f>Table1[[#This Row],[New Device NC Discounted Purchase Price2]]*Table1[[#This Row],[36-Month Lease Rate Factor (excluding Software)]]*36</f>
        <v>232841.69999999998</v>
      </c>
      <c r="AD237" s="234">
        <v>2.5600000000000001E-2</v>
      </c>
      <c r="AE237" s="56">
        <f>Table1[[#This Row],[New Device NC Discounted Purchase Price]]*Table1[[#This Row],[48-Month Lease Rate Factor (excluding Software)]]*48</f>
        <v>244543.48800000001</v>
      </c>
      <c r="AF237" s="234">
        <v>2.1489999999999999E-2</v>
      </c>
      <c r="AG237" s="56">
        <f>Table1[[#This Row],[New Device NC Discounted Purchase Price2]]*Table1[[#This Row],[60-Month Lease Rate Factor (excluding Software)]]*60</f>
        <v>256603.49400000001</v>
      </c>
      <c r="AH237" s="234">
        <v>3.2500000000000001E-2</v>
      </c>
      <c r="AI237" s="234">
        <v>2.5600000000000001E-2</v>
      </c>
      <c r="AJ237" s="235">
        <v>2.1489999999999999E-2</v>
      </c>
      <c r="AK237" s="80" t="s">
        <v>937</v>
      </c>
      <c r="AL237" s="181">
        <v>600</v>
      </c>
      <c r="AM237" s="180">
        <v>0</v>
      </c>
      <c r="AN237" s="214">
        <v>600</v>
      </c>
      <c r="AO237" s="171">
        <v>0</v>
      </c>
      <c r="AP237" s="52">
        <v>9.9000000000000008E-3</v>
      </c>
      <c r="AQ237" s="64">
        <v>3.4500000000000003E-2</v>
      </c>
      <c r="AR237" s="229">
        <f t="shared" si="25"/>
        <v>1800</v>
      </c>
      <c r="AS237" s="181">
        <v>300</v>
      </c>
      <c r="AT237" s="190" t="s">
        <v>79</v>
      </c>
      <c r="AU237" s="190" t="s">
        <v>104</v>
      </c>
      <c r="AV237" s="36" t="s">
        <v>942</v>
      </c>
      <c r="AW237" s="190">
        <v>120</v>
      </c>
      <c r="AX237" s="190" t="s">
        <v>197</v>
      </c>
      <c r="AY237" s="218" t="s">
        <v>75</v>
      </c>
      <c r="AZ237" s="190">
        <v>4000</v>
      </c>
      <c r="BA237" s="190">
        <v>5500</v>
      </c>
      <c r="BB237" s="190" t="s">
        <v>197</v>
      </c>
      <c r="BC237" s="116" t="s">
        <v>943</v>
      </c>
      <c r="BD237" s="59" t="str">
        <f t="shared" si="26"/>
        <v>Digital Production Printer/Copier - 91 to 119 CPM (Color)(Ledger)IR120</v>
      </c>
      <c r="BE237" s="190"/>
      <c r="BF237" s="190"/>
    </row>
    <row r="238" spans="1:58" s="7" customFormat="1" ht="25.5" customHeight="1" thickBot="1">
      <c r="A238" s="173" t="s">
        <v>191</v>
      </c>
      <c r="B238" s="35">
        <v>32</v>
      </c>
      <c r="C238" s="61" t="s">
        <v>213</v>
      </c>
      <c r="D238" s="62" t="s">
        <v>193</v>
      </c>
      <c r="E238" s="174"/>
      <c r="F238" s="36" t="s">
        <v>68</v>
      </c>
      <c r="G238" s="36" t="s">
        <v>104</v>
      </c>
      <c r="H238" s="179" t="s">
        <v>868</v>
      </c>
      <c r="I238" s="37" t="s">
        <v>944</v>
      </c>
      <c r="J238" s="37" t="s">
        <v>945</v>
      </c>
      <c r="K238" s="63">
        <v>29252.550000000003</v>
      </c>
      <c r="L238" s="236"/>
      <c r="M238" s="237"/>
      <c r="N238" s="238">
        <f>SUM(Table1[[#This Row],[New Device NC Discounted Purchase Price]:[Estimated Consumables Purchases During 3 Year Lifecycle]])</f>
        <v>29252.550000000003</v>
      </c>
      <c r="O238" s="55">
        <f>Table1[[#This Row],[36-Month Total Lease Payments4]]</f>
        <v>34225.483500000009</v>
      </c>
      <c r="P238" s="120">
        <f>Table1[[#This Row],[Estimated 3 Year Maintenance Agreement Price5]]</f>
        <v>525</v>
      </c>
      <c r="Q238" s="238">
        <f t="shared" ref="Q238:Q241" si="29">SUM(O238:P238)</f>
        <v>34750.483500000009</v>
      </c>
      <c r="R238" s="45">
        <v>69500</v>
      </c>
      <c r="S238" s="180">
        <v>0.57909999999999995</v>
      </c>
      <c r="T238" s="63">
        <v>29252.550000000003</v>
      </c>
      <c r="U238" s="180">
        <v>0.2</v>
      </c>
      <c r="V238" s="180" t="s">
        <v>197</v>
      </c>
      <c r="W238" s="215" t="s">
        <v>858</v>
      </c>
      <c r="X238" s="44" t="s">
        <v>197</v>
      </c>
      <c r="Y238" s="44" t="s">
        <v>197</v>
      </c>
      <c r="Z238" s="44" t="s">
        <v>197</v>
      </c>
      <c r="AA238" s="44" t="s">
        <v>197</v>
      </c>
      <c r="AB238" s="233">
        <v>3.2500000000000001E-2</v>
      </c>
      <c r="AC238" s="56">
        <f>Table1[[#This Row],[New Device NC Discounted Purchase Price2]]*Table1[[#This Row],[36-Month Lease Rate Factor (excluding Software)]]*36</f>
        <v>34225.483500000009</v>
      </c>
      <c r="AD238" s="234">
        <v>2.5600000000000001E-2</v>
      </c>
      <c r="AE238" s="56">
        <f>Table1[[#This Row],[New Device NC Discounted Purchase Price]]*Table1[[#This Row],[48-Month Lease Rate Factor (excluding Software)]]*48</f>
        <v>35945.533440000007</v>
      </c>
      <c r="AF238" s="234">
        <v>2.1489999999999999E-2</v>
      </c>
      <c r="AG238" s="56">
        <f>Table1[[#This Row],[New Device NC Discounted Purchase Price2]]*Table1[[#This Row],[60-Month Lease Rate Factor (excluding Software)]]*60</f>
        <v>37718.237970000002</v>
      </c>
      <c r="AH238" s="234">
        <v>3.2500000000000001E-2</v>
      </c>
      <c r="AI238" s="234">
        <v>2.5600000000000001E-2</v>
      </c>
      <c r="AJ238" s="235">
        <v>2.1489999999999999E-2</v>
      </c>
      <c r="AK238" s="80" t="s">
        <v>937</v>
      </c>
      <c r="AL238" s="181">
        <v>175</v>
      </c>
      <c r="AM238" s="180">
        <v>0</v>
      </c>
      <c r="AN238" s="214">
        <v>175</v>
      </c>
      <c r="AO238" s="171">
        <v>0</v>
      </c>
      <c r="AP238" s="52">
        <v>3.5999999999999999E-3</v>
      </c>
      <c r="AQ238" s="118"/>
      <c r="AR238" s="229">
        <f t="shared" ref="AR238:AR241" si="30">IFERROR(IF(F238="Mono",((AN238*3)+((E238*36)*AP238)),((AN238*3)+((E238*36)*AP238*0.62)+((E238*36)*AQ238*0.38))),"")</f>
        <v>525</v>
      </c>
      <c r="AS238" s="181">
        <v>300</v>
      </c>
      <c r="AT238" s="190" t="s">
        <v>68</v>
      </c>
      <c r="AU238" s="190" t="s">
        <v>104</v>
      </c>
      <c r="AV238" s="36" t="s">
        <v>938</v>
      </c>
      <c r="AW238" s="190">
        <v>125</v>
      </c>
      <c r="AX238" s="190" t="s">
        <v>946</v>
      </c>
      <c r="AY238" s="218" t="s">
        <v>75</v>
      </c>
      <c r="AZ238" s="190">
        <v>3500</v>
      </c>
      <c r="BA238" s="190">
        <v>3000</v>
      </c>
      <c r="BB238" s="190" t="s">
        <v>96</v>
      </c>
      <c r="BC238" s="116" t="s">
        <v>940</v>
      </c>
      <c r="BD238" s="59" t="str">
        <f t="shared" si="26"/>
        <v>Digital Production Printer/Copier - 120 to 139 CPM (Mono)(Ledger)D125CP</v>
      </c>
      <c r="BE238" s="190"/>
      <c r="BF238" s="190"/>
    </row>
    <row r="239" spans="1:58" s="7" customFormat="1" ht="25.5" customHeight="1">
      <c r="A239" s="173" t="s">
        <v>191</v>
      </c>
      <c r="B239" s="35">
        <v>33</v>
      </c>
      <c r="C239" s="61" t="s">
        <v>217</v>
      </c>
      <c r="D239" s="62" t="s">
        <v>193</v>
      </c>
      <c r="E239" s="174"/>
      <c r="F239" s="36" t="s">
        <v>79</v>
      </c>
      <c r="G239" s="36" t="s">
        <v>104</v>
      </c>
      <c r="H239" s="179" t="s">
        <v>868</v>
      </c>
      <c r="I239" s="37" t="s">
        <v>947</v>
      </c>
      <c r="J239" s="37" t="s">
        <v>948</v>
      </c>
      <c r="K239" s="63">
        <v>636041.5</v>
      </c>
      <c r="L239" s="236"/>
      <c r="M239" s="237"/>
      <c r="N239" s="238">
        <f>SUM(Table1[[#This Row],[New Device NC Discounted Purchase Price]:[Estimated Consumables Purchases During 3 Year Lifecycle]])</f>
        <v>636041.5</v>
      </c>
      <c r="O239" s="55">
        <f>Table1[[#This Row],[36-Month Total Lease Payments4]]</f>
        <v>744168.55500000005</v>
      </c>
      <c r="P239" s="120">
        <f>Table1[[#This Row],[Estimated 3 Year Maintenance Agreement Price5]]</f>
        <v>6450</v>
      </c>
      <c r="Q239" s="238">
        <f t="shared" si="29"/>
        <v>750618.55500000005</v>
      </c>
      <c r="R239" s="45">
        <v>677000</v>
      </c>
      <c r="S239" s="180">
        <v>6.0499999999999998E-2</v>
      </c>
      <c r="T239" s="63">
        <v>636041.5</v>
      </c>
      <c r="U239" s="180">
        <v>0.2</v>
      </c>
      <c r="V239" s="180" t="s">
        <v>197</v>
      </c>
      <c r="W239" s="215" t="s">
        <v>858</v>
      </c>
      <c r="X239" s="44" t="s">
        <v>197</v>
      </c>
      <c r="Y239" s="44" t="s">
        <v>197</v>
      </c>
      <c r="Z239" s="44" t="s">
        <v>197</v>
      </c>
      <c r="AA239" s="44" t="s">
        <v>197</v>
      </c>
      <c r="AB239" s="233">
        <v>3.2500000000000001E-2</v>
      </c>
      <c r="AC239" s="56">
        <f>Table1[[#This Row],[New Device NC Discounted Purchase Price2]]*Table1[[#This Row],[36-Month Lease Rate Factor (excluding Software)]]*36</f>
        <v>744168.55500000005</v>
      </c>
      <c r="AD239" s="234">
        <v>2.5600000000000001E-2</v>
      </c>
      <c r="AE239" s="56">
        <f>Table1[[#This Row],[New Device NC Discounted Purchase Price]]*Table1[[#This Row],[48-Month Lease Rate Factor (excluding Software)]]*48</f>
        <v>781567.79520000005</v>
      </c>
      <c r="AF239" s="234">
        <v>2.1489999999999999E-2</v>
      </c>
      <c r="AG239" s="56">
        <f>Table1[[#This Row],[New Device NC Discounted Purchase Price2]]*Table1[[#This Row],[60-Month Lease Rate Factor (excluding Software)]]*60</f>
        <v>820111.91009999998</v>
      </c>
      <c r="AH239" s="234">
        <v>3.2500000000000001E-2</v>
      </c>
      <c r="AI239" s="234">
        <v>2.5600000000000001E-2</v>
      </c>
      <c r="AJ239" s="235">
        <v>2.1489999999999999E-2</v>
      </c>
      <c r="AK239" s="80" t="s">
        <v>937</v>
      </c>
      <c r="AL239" s="181">
        <v>2150</v>
      </c>
      <c r="AM239" s="180">
        <v>0</v>
      </c>
      <c r="AN239" s="214">
        <v>2150</v>
      </c>
      <c r="AO239" s="171">
        <v>0</v>
      </c>
      <c r="AP239" s="52">
        <v>4.1000000000000002E-2</v>
      </c>
      <c r="AQ239" s="64">
        <v>4.8999999999999998E-3</v>
      </c>
      <c r="AR239" s="229">
        <f t="shared" si="30"/>
        <v>6450</v>
      </c>
      <c r="AS239" s="181">
        <v>300</v>
      </c>
      <c r="AT239" s="190" t="s">
        <v>79</v>
      </c>
      <c r="AU239" s="190" t="s">
        <v>104</v>
      </c>
      <c r="AV239" s="36" t="s">
        <v>949</v>
      </c>
      <c r="AW239" s="190">
        <v>150</v>
      </c>
      <c r="AX239" s="190" t="s">
        <v>197</v>
      </c>
      <c r="AY239" s="218" t="s">
        <v>75</v>
      </c>
      <c r="AZ239" s="190">
        <v>5000</v>
      </c>
      <c r="BA239" s="190">
        <v>3000</v>
      </c>
      <c r="BB239" s="190" t="s">
        <v>197</v>
      </c>
      <c r="BC239" s="116" t="s">
        <v>950</v>
      </c>
      <c r="BD239" s="59" t="str">
        <f t="shared" si="26"/>
        <v>Digital Production Printer/Copier - 120 to 139 CPM (Color)(Ledger)IGEN5 150</v>
      </c>
      <c r="BE239" s="190"/>
      <c r="BF239" s="190"/>
    </row>
    <row r="240" spans="1:58" s="7" customFormat="1" ht="25.5" customHeight="1" thickBot="1">
      <c r="A240" s="173" t="s">
        <v>191</v>
      </c>
      <c r="B240" s="171">
        <v>34</v>
      </c>
      <c r="C240" s="195" t="s">
        <v>218</v>
      </c>
      <c r="D240" s="78" t="s">
        <v>193</v>
      </c>
      <c r="E240" s="75" t="s">
        <v>443</v>
      </c>
      <c r="F240" s="44" t="s">
        <v>68</v>
      </c>
      <c r="G240" s="36" t="s">
        <v>104</v>
      </c>
      <c r="H240" s="179" t="s">
        <v>868</v>
      </c>
      <c r="I240" s="37" t="s">
        <v>951</v>
      </c>
      <c r="J240" s="37" t="s">
        <v>952</v>
      </c>
      <c r="K240" s="63">
        <v>69995.999999999985</v>
      </c>
      <c r="L240" s="236"/>
      <c r="M240" s="237"/>
      <c r="N240" s="238">
        <f>SUM(Table1[[#This Row],[New Device NC Discounted Purchase Price]:[Estimated Consumables Purchases During 3 Year Lifecycle]])</f>
        <v>69995.999999999985</v>
      </c>
      <c r="O240" s="55">
        <f>Table1[[#This Row],[36-Month Total Lease Payments4]]</f>
        <v>81895.319999999978</v>
      </c>
      <c r="P240" s="120" t="str">
        <f>Table1[[#This Row],[Estimated 3 Year Maintenance Agreement Price5]]</f>
        <v/>
      </c>
      <c r="Q240" s="238">
        <f t="shared" si="29"/>
        <v>81895.319999999978</v>
      </c>
      <c r="R240" s="45">
        <v>190000</v>
      </c>
      <c r="S240" s="180">
        <v>0.63160000000000005</v>
      </c>
      <c r="T240" s="63">
        <v>69995.999999999985</v>
      </c>
      <c r="U240" s="180">
        <v>0.2</v>
      </c>
      <c r="V240" s="180" t="s">
        <v>197</v>
      </c>
      <c r="W240" s="215" t="s">
        <v>858</v>
      </c>
      <c r="X240" s="44" t="s">
        <v>197</v>
      </c>
      <c r="Y240" s="44" t="s">
        <v>197</v>
      </c>
      <c r="Z240" s="44" t="s">
        <v>197</v>
      </c>
      <c r="AA240" s="44" t="s">
        <v>197</v>
      </c>
      <c r="AB240" s="233">
        <v>3.2500000000000001E-2</v>
      </c>
      <c r="AC240" s="56">
        <f>Table1[[#This Row],[New Device NC Discounted Purchase Price2]]*Table1[[#This Row],[36-Month Lease Rate Factor (excluding Software)]]*36</f>
        <v>81895.319999999978</v>
      </c>
      <c r="AD240" s="234">
        <v>2.5600000000000001E-2</v>
      </c>
      <c r="AE240" s="56">
        <f>Table1[[#This Row],[New Device NC Discounted Purchase Price]]*Table1[[#This Row],[48-Month Lease Rate Factor (excluding Software)]]*48</f>
        <v>86011.084799999982</v>
      </c>
      <c r="AF240" s="234">
        <v>2.1489999999999999E-2</v>
      </c>
      <c r="AG240" s="56">
        <f>Table1[[#This Row],[New Device NC Discounted Purchase Price2]]*Table1[[#This Row],[60-Month Lease Rate Factor (excluding Software)]]*60</f>
        <v>90252.84239999998</v>
      </c>
      <c r="AH240" s="234">
        <v>3.2500000000000001E-2</v>
      </c>
      <c r="AI240" s="234">
        <v>2.5600000000000001E-2</v>
      </c>
      <c r="AJ240" s="235">
        <v>2.1489999999999999E-2</v>
      </c>
      <c r="AK240" s="80" t="s">
        <v>937</v>
      </c>
      <c r="AL240" s="181">
        <v>325</v>
      </c>
      <c r="AM240" s="180">
        <v>0</v>
      </c>
      <c r="AN240" s="214">
        <v>325</v>
      </c>
      <c r="AO240" s="171">
        <v>0</v>
      </c>
      <c r="AP240" s="52">
        <v>3.5999999999999999E-3</v>
      </c>
      <c r="AQ240" s="118"/>
      <c r="AR240" s="229" t="str">
        <f t="shared" si="30"/>
        <v/>
      </c>
      <c r="AS240" s="181">
        <v>300</v>
      </c>
      <c r="AT240" s="190" t="s">
        <v>68</v>
      </c>
      <c r="AU240" s="190" t="s">
        <v>104</v>
      </c>
      <c r="AV240" s="36" t="s">
        <v>953</v>
      </c>
      <c r="AW240" s="190">
        <v>144</v>
      </c>
      <c r="AX240" s="190" t="s">
        <v>197</v>
      </c>
      <c r="AY240" s="218" t="s">
        <v>75</v>
      </c>
      <c r="AZ240" s="190">
        <v>5800</v>
      </c>
      <c r="BA240" s="190">
        <v>2850</v>
      </c>
      <c r="BB240" s="190" t="s">
        <v>228</v>
      </c>
      <c r="BC240" s="116" t="s">
        <v>954</v>
      </c>
      <c r="BD240" s="59" t="str">
        <f t="shared" si="26"/>
        <v>Digital Production Printer/Copier - 140 to 159 CPM (Mono)(Ledger)DPS144</v>
      </c>
      <c r="BE240" s="190"/>
      <c r="BF240" s="190"/>
    </row>
    <row r="241" spans="1:58" ht="26.4">
      <c r="A241" s="173" t="s">
        <v>191</v>
      </c>
      <c r="B241" s="35">
        <v>36</v>
      </c>
      <c r="C241" s="61" t="s">
        <v>224</v>
      </c>
      <c r="D241" s="62" t="s">
        <v>193</v>
      </c>
      <c r="E241" s="174"/>
      <c r="F241" s="36" t="s">
        <v>68</v>
      </c>
      <c r="G241" s="36" t="s">
        <v>104</v>
      </c>
      <c r="H241" s="37" t="s">
        <v>868</v>
      </c>
      <c r="I241" s="37" t="s">
        <v>955</v>
      </c>
      <c r="J241" s="37" t="s">
        <v>955</v>
      </c>
      <c r="K241" s="182">
        <v>229024</v>
      </c>
      <c r="L241" s="114"/>
      <c r="M241" s="117"/>
      <c r="N241" s="41">
        <f>SUM(Table1[[#This Row],[New Device NC Discounted Purchase Price]:[Estimated Consumables Purchases During 3 Year Lifecycle]])</f>
        <v>229024</v>
      </c>
      <c r="O241" s="55">
        <f>Table1[[#This Row],[36-Month Total Lease Payments4]]</f>
        <v>267958.08</v>
      </c>
      <c r="P241" s="120">
        <f>Table1[[#This Row],[Estimated 3 Year Maintenance Agreement Price5]]</f>
        <v>7200</v>
      </c>
      <c r="Q241" s="41">
        <f t="shared" si="29"/>
        <v>275158.08</v>
      </c>
      <c r="R241" s="45">
        <v>340000</v>
      </c>
      <c r="S241" s="50">
        <v>0.32640000000000002</v>
      </c>
      <c r="T241" s="182">
        <v>229024</v>
      </c>
      <c r="U241" s="180">
        <v>0.2</v>
      </c>
      <c r="V241" s="180" t="s">
        <v>197</v>
      </c>
      <c r="W241" s="215" t="s">
        <v>858</v>
      </c>
      <c r="X241" s="44" t="s">
        <v>197</v>
      </c>
      <c r="Y241" s="44" t="s">
        <v>197</v>
      </c>
      <c r="Z241" s="44" t="s">
        <v>197</v>
      </c>
      <c r="AA241" s="44" t="s">
        <v>197</v>
      </c>
      <c r="AB241" s="233">
        <v>3.2500000000000001E-2</v>
      </c>
      <c r="AC241" s="56">
        <f>Table1[[#This Row],[New Device NC Discounted Purchase Price2]]*Table1[[#This Row],[36-Month Lease Rate Factor (excluding Software)]]*36</f>
        <v>267958.08</v>
      </c>
      <c r="AD241" s="47">
        <v>2.5600000000000001E-2</v>
      </c>
      <c r="AE241" s="56">
        <f>Table1[[#This Row],[New Device NC Discounted Purchase Price]]*Table1[[#This Row],[48-Month Lease Rate Factor (excluding Software)]]*48</f>
        <v>281424.6912</v>
      </c>
      <c r="AF241" s="234">
        <v>2.1489999999999999E-2</v>
      </c>
      <c r="AG241" s="56">
        <f>Table1[[#This Row],[New Device NC Discounted Purchase Price2]]*Table1[[#This Row],[60-Month Lease Rate Factor (excluding Software)]]*60</f>
        <v>295303.54559999995</v>
      </c>
      <c r="AH241" s="234">
        <v>3.2500000000000001E-2</v>
      </c>
      <c r="AI241" s="47">
        <v>2.5600000000000001E-2</v>
      </c>
      <c r="AJ241" s="47">
        <v>2.1489999999999999E-2</v>
      </c>
      <c r="AK241" s="80" t="s">
        <v>956</v>
      </c>
      <c r="AL241" s="45">
        <v>2400</v>
      </c>
      <c r="AM241" s="180">
        <v>0</v>
      </c>
      <c r="AN241" s="56">
        <v>2400</v>
      </c>
      <c r="AO241" s="212">
        <v>500000</v>
      </c>
      <c r="AP241" s="183">
        <v>3.3E-3</v>
      </c>
      <c r="AQ241" s="119"/>
      <c r="AR241" s="115">
        <f t="shared" si="30"/>
        <v>7200</v>
      </c>
      <c r="AS241" s="45">
        <v>300</v>
      </c>
      <c r="AT241" s="36" t="s">
        <v>68</v>
      </c>
      <c r="AU241" s="190" t="s">
        <v>104</v>
      </c>
      <c r="AV241" s="36" t="s">
        <v>957</v>
      </c>
      <c r="AW241" s="36">
        <v>288</v>
      </c>
      <c r="AX241" s="36" t="s">
        <v>197</v>
      </c>
      <c r="AY241" s="218" t="s">
        <v>75</v>
      </c>
      <c r="AZ241" s="36">
        <v>5800</v>
      </c>
      <c r="BA241" s="36">
        <v>2850</v>
      </c>
      <c r="BB241" s="190" t="s">
        <v>228</v>
      </c>
      <c r="BC241" s="58" t="s">
        <v>958</v>
      </c>
      <c r="BD241" s="59" t="str">
        <f t="shared" si="26"/>
        <v>Digital Production Printer/Copier - 160+ CPM (Mono)(Ledger)DPS288</v>
      </c>
      <c r="BE241" s="36"/>
      <c r="BF241" s="36"/>
    </row>
    <row r="242" spans="1:58">
      <c r="A242" s="147"/>
      <c r="B242" s="147"/>
      <c r="C242" s="102"/>
      <c r="D242" s="149"/>
      <c r="E242" s="102"/>
      <c r="F242" s="102"/>
      <c r="G242" s="102"/>
      <c r="H242" s="102"/>
      <c r="I242" s="150"/>
      <c r="J242" s="102"/>
      <c r="K242" s="102"/>
      <c r="L242" s="102"/>
      <c r="M242" s="102"/>
      <c r="N242" s="102"/>
      <c r="O242" s="102"/>
      <c r="P242" s="102"/>
      <c r="Q242" s="102"/>
      <c r="R242" s="240"/>
      <c r="S242" s="102"/>
      <c r="T242" s="102"/>
      <c r="U242" s="102"/>
      <c r="V242" s="102"/>
      <c r="W242" s="102"/>
      <c r="X242" s="147"/>
      <c r="Y242" s="240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205"/>
      <c r="BD242" s="102"/>
      <c r="BE242" s="102"/>
      <c r="BF242" s="102"/>
    </row>
    <row r="243" spans="1:58">
      <c r="A243" s="147"/>
      <c r="B243" s="147"/>
      <c r="C243" s="102"/>
      <c r="D243" s="149"/>
      <c r="E243" s="102"/>
      <c r="F243" s="102"/>
      <c r="G243" s="102"/>
      <c r="H243" s="102"/>
      <c r="I243" s="150"/>
      <c r="J243" s="102"/>
      <c r="K243" s="102"/>
      <c r="L243" s="102"/>
      <c r="M243" s="102"/>
      <c r="N243" s="102"/>
      <c r="O243" s="102"/>
      <c r="P243" s="102"/>
      <c r="Q243" s="102"/>
      <c r="R243" s="240"/>
      <c r="S243" s="102"/>
      <c r="T243" s="102"/>
      <c r="U243" s="102"/>
      <c r="V243" s="102"/>
      <c r="W243" s="102"/>
      <c r="X243" s="147"/>
      <c r="Y243" s="240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205"/>
      <c r="BD243" s="102"/>
      <c r="BE243" s="102"/>
      <c r="BF243" s="102"/>
    </row>
  </sheetData>
  <sheetProtection autoFilter="0"/>
  <mergeCells count="5">
    <mergeCell ref="R1:T1"/>
    <mergeCell ref="X1:AA1"/>
    <mergeCell ref="AB1:AJ1"/>
    <mergeCell ref="AK1:AR1"/>
    <mergeCell ref="AT1:BC1"/>
  </mergeCells>
  <conditionalFormatting sqref="I3">
    <cfRule type="duplicateValues" dxfId="75" priority="10"/>
  </conditionalFormatting>
  <conditionalFormatting sqref="I4">
    <cfRule type="duplicateValues" dxfId="74" priority="34"/>
  </conditionalFormatting>
  <conditionalFormatting sqref="I5">
    <cfRule type="duplicateValues" dxfId="73" priority="5"/>
  </conditionalFormatting>
  <conditionalFormatting sqref="I6">
    <cfRule type="duplicateValues" dxfId="72" priority="33"/>
  </conditionalFormatting>
  <conditionalFormatting sqref="I8">
    <cfRule type="duplicateValues" dxfId="71" priority="32"/>
  </conditionalFormatting>
  <conditionalFormatting sqref="I9">
    <cfRule type="duplicateValues" dxfId="70" priority="44"/>
  </conditionalFormatting>
  <conditionalFormatting sqref="I10">
    <cfRule type="duplicateValues" dxfId="69" priority="19"/>
  </conditionalFormatting>
  <conditionalFormatting sqref="I11">
    <cfRule type="duplicateValues" dxfId="68" priority="4"/>
  </conditionalFormatting>
  <conditionalFormatting sqref="I12">
    <cfRule type="duplicateValues" dxfId="67" priority="31"/>
  </conditionalFormatting>
  <conditionalFormatting sqref="I14">
    <cfRule type="duplicateValues" dxfId="66" priority="20"/>
  </conditionalFormatting>
  <conditionalFormatting sqref="I15">
    <cfRule type="duplicateValues" dxfId="65" priority="3"/>
  </conditionalFormatting>
  <conditionalFormatting sqref="I16">
    <cfRule type="duplicateValues" dxfId="64" priority="30"/>
  </conditionalFormatting>
  <conditionalFormatting sqref="I17">
    <cfRule type="duplicateValues" dxfId="63" priority="29"/>
  </conditionalFormatting>
  <conditionalFormatting sqref="I18">
    <cfRule type="duplicateValues" dxfId="62" priority="28"/>
  </conditionalFormatting>
  <conditionalFormatting sqref="I19">
    <cfRule type="duplicateValues" dxfId="61" priority="74"/>
  </conditionalFormatting>
  <conditionalFormatting sqref="I20">
    <cfRule type="duplicateValues" dxfId="60" priority="52"/>
  </conditionalFormatting>
  <conditionalFormatting sqref="I21">
    <cfRule type="duplicateValues" dxfId="59" priority="60"/>
  </conditionalFormatting>
  <conditionalFormatting sqref="I22">
    <cfRule type="duplicateValues" dxfId="58" priority="51"/>
  </conditionalFormatting>
  <conditionalFormatting sqref="I23">
    <cfRule type="duplicateValues" dxfId="57" priority="72"/>
  </conditionalFormatting>
  <conditionalFormatting sqref="I24">
    <cfRule type="duplicateValues" dxfId="56" priority="71"/>
  </conditionalFormatting>
  <conditionalFormatting sqref="I26">
    <cfRule type="duplicateValues" dxfId="55" priority="68"/>
  </conditionalFormatting>
  <conditionalFormatting sqref="I27">
    <cfRule type="duplicateValues" dxfId="54" priority="67"/>
  </conditionalFormatting>
  <conditionalFormatting sqref="I31:I33 I37">
    <cfRule type="duplicateValues" dxfId="53" priority="46"/>
  </conditionalFormatting>
  <conditionalFormatting sqref="I35">
    <cfRule type="duplicateValues" dxfId="52" priority="1"/>
  </conditionalFormatting>
  <conditionalFormatting sqref="I45">
    <cfRule type="duplicateValues" dxfId="51" priority="17"/>
  </conditionalFormatting>
  <conditionalFormatting sqref="J3">
    <cfRule type="duplicateValues" dxfId="50" priority="94"/>
  </conditionalFormatting>
  <conditionalFormatting sqref="J4">
    <cfRule type="duplicateValues" dxfId="49" priority="23"/>
  </conditionalFormatting>
  <conditionalFormatting sqref="J5">
    <cfRule type="duplicateValues" dxfId="48" priority="15"/>
  </conditionalFormatting>
  <conditionalFormatting sqref="J6">
    <cfRule type="duplicateValues" dxfId="47" priority="14"/>
  </conditionalFormatting>
  <conditionalFormatting sqref="J8">
    <cfRule type="duplicateValues" dxfId="46" priority="21"/>
  </conditionalFormatting>
  <conditionalFormatting sqref="J9">
    <cfRule type="duplicateValues" dxfId="45" priority="43"/>
  </conditionalFormatting>
  <conditionalFormatting sqref="J10">
    <cfRule type="duplicateValues" dxfId="44" priority="18"/>
  </conditionalFormatting>
  <conditionalFormatting sqref="J11">
    <cfRule type="duplicateValues" dxfId="43" priority="92"/>
  </conditionalFormatting>
  <conditionalFormatting sqref="J12">
    <cfRule type="duplicateValues" dxfId="42" priority="27"/>
  </conditionalFormatting>
  <conditionalFormatting sqref="J14">
    <cfRule type="duplicateValues" dxfId="41" priority="12"/>
  </conditionalFormatting>
  <conditionalFormatting sqref="J15">
    <cfRule type="duplicateValues" dxfId="40" priority="13"/>
  </conditionalFormatting>
  <conditionalFormatting sqref="J16">
    <cfRule type="duplicateValues" dxfId="39" priority="9"/>
  </conditionalFormatting>
  <conditionalFormatting sqref="J17">
    <cfRule type="duplicateValues" dxfId="38" priority="25"/>
  </conditionalFormatting>
  <conditionalFormatting sqref="J18">
    <cfRule type="duplicateValues" dxfId="37" priority="24"/>
  </conditionalFormatting>
  <conditionalFormatting sqref="J19">
    <cfRule type="duplicateValues" dxfId="36" priority="73"/>
  </conditionalFormatting>
  <conditionalFormatting sqref="J20">
    <cfRule type="duplicateValues" dxfId="35" priority="50"/>
  </conditionalFormatting>
  <conditionalFormatting sqref="J21">
    <cfRule type="duplicateValues" dxfId="34" priority="59"/>
  </conditionalFormatting>
  <conditionalFormatting sqref="J22">
    <cfRule type="duplicateValues" dxfId="33" priority="8"/>
  </conditionalFormatting>
  <conditionalFormatting sqref="J23">
    <cfRule type="duplicateValues" dxfId="32" priority="70"/>
  </conditionalFormatting>
  <conditionalFormatting sqref="J24">
    <cfRule type="duplicateValues" dxfId="31" priority="7"/>
  </conditionalFormatting>
  <conditionalFormatting sqref="J26">
    <cfRule type="duplicateValues" dxfId="30" priority="66"/>
  </conditionalFormatting>
  <conditionalFormatting sqref="J27">
    <cfRule type="duplicateValues" dxfId="29" priority="6"/>
  </conditionalFormatting>
  <conditionalFormatting sqref="J31:J33 J37 J35">
    <cfRule type="duplicateValues" dxfId="28" priority="45"/>
  </conditionalFormatting>
  <conditionalFormatting sqref="J45">
    <cfRule type="duplicateValues" dxfId="27" priority="16"/>
  </conditionalFormatting>
  <conditionalFormatting sqref="J219">
    <cfRule type="duplicateValues" dxfId="26" priority="42" stopIfTrue="1"/>
  </conditionalFormatting>
  <conditionalFormatting sqref="J223">
    <cfRule type="duplicateValues" dxfId="25" priority="41" stopIfTrue="1"/>
  </conditionalFormatting>
  <conditionalFormatting sqref="J227">
    <cfRule type="duplicateValues" dxfId="24" priority="40" stopIfTrue="1"/>
  </conditionalFormatting>
  <conditionalFormatting sqref="J229">
    <cfRule type="duplicateValues" dxfId="23" priority="39" stopIfTrue="1"/>
  </conditionalFormatting>
  <conditionalFormatting sqref="J230">
    <cfRule type="duplicateValues" dxfId="22" priority="38" stopIfTrue="1"/>
  </conditionalFormatting>
  <conditionalFormatting sqref="J232">
    <cfRule type="duplicateValues" dxfId="21" priority="37" stopIfTrue="1"/>
  </conditionalFormatting>
  <conditionalFormatting sqref="J233">
    <cfRule type="duplicateValues" dxfId="20" priority="36" stopIfTrue="1"/>
  </conditionalFormatting>
  <conditionalFormatting sqref="J234:J241">
    <cfRule type="duplicateValues" dxfId="19" priority="35" stopIfTrue="1"/>
  </conditionalFormatting>
  <dataValidations count="10">
    <dataValidation type="decimal" allowBlank="1" showInputMessage="1" showErrorMessage="1" error="Value entered must be greater than 0." sqref="R210:R211 R213 R6:R8 Y61 Y69 AL69 K140 Y44 AL161 AL158 T140 AL150 R12 T12 R61:T61 K16 AL154 R37 R186:S186 AA187:AA189 AL61 Y4 K69 K61 R69:T69 K186:K189 Y139 Y150 Y154 Y158 Y161 AL139 T17 R4 R14 R28 Y29:Y32 Y36 Y34 R33 R35 T186:T189 Y186:Y189 AL186:AL189 R39 Y208:Y209 K6 K8 R16:R17 S65" xr:uid="{00000000-0002-0000-0100-000000000000}">
      <formula1>0</formula1>
      <formula2>100000</formula2>
    </dataValidation>
    <dataValidation allowBlank="1" showInputMessage="1" showErrorMessage="1" prompt="Duplicates are highlighted in RED." sqref="J26:J27 J21:J24 J19 J37 J32:J33 J35" xr:uid="{00000000-0002-0000-0100-000001000000}"/>
    <dataValidation type="decimal" operator="greaterThan" allowBlank="1" showInputMessage="1" showErrorMessage="1" error="Value entered must be greater than 0" sqref="AH186:AJ189 AD186:AD189 AF186:AF189" xr:uid="{00000000-0002-0000-0100-000002000000}">
      <formula1>0</formula1>
    </dataValidation>
    <dataValidation type="decimal" allowBlank="1" showInputMessage="1" showErrorMessage="1" error="Value entered must between 0 and $20.00." sqref="AP169:AQ169 AP61:AQ61 AP69:AQ69 AQ86 AP31:AQ31 AP32 AP34 AP36 AP165:AQ165 AP166 AP167:AQ167 AP168 AP186:AQ189 AP82:AQ82 AP83 AP84:AQ84 AP85:AP89 AP29:AP30" xr:uid="{00000000-0002-0000-0100-000003000000}">
      <formula1>0</formula1>
      <formula2>20</formula2>
    </dataValidation>
    <dataValidation type="decimal" allowBlank="1" showInputMessage="1" showErrorMessage="1" error="Value entered must be between 0 and 1." sqref="U69:V69 Z186:Z189 U186:U189 Z61 AM61 U61:V61 Z69 AM69 S187:S189 AM82:AM89 Z29:Z32 Z34 Z36 S34 S36 S165:S169 AM186:AM189 S83:S89 S29 S31" xr:uid="{00000000-0002-0000-0100-000004000000}">
      <formula1>0</formula1>
      <formula2>1</formula2>
    </dataValidation>
    <dataValidation type="decimal" allowBlank="1" showInputMessage="1" showErrorMessage="1" error="Value entered must be 0 or greater. If proposed model does not have a removable hard disk drive, enter 0." sqref="AS69 AS61 AS186:AS189 AS83:AS89" xr:uid="{00000000-0002-0000-0100-000005000000}">
      <formula1>0</formula1>
      <formula2>100000</formula2>
    </dataValidation>
    <dataValidation type="list" allowBlank="1" showInputMessage="1" showErrorMessage="1" sqref="AT186:AT189 AT61 AT69 AT165:AT169 AT82:AT89" xr:uid="{00000000-0002-0000-0100-000006000000}">
      <formula1>"Mono, Color"</formula1>
    </dataValidation>
    <dataValidation type="list" allowBlank="1" showInputMessage="1" showErrorMessage="1" sqref="AU186:AU189 AU61 AU69 AU165:AU169 AU82:AU89" xr:uid="{00000000-0002-0000-0100-000007000000}">
      <formula1>"8.5 X 11, 8.5 X 14, 11 X 17"</formula1>
    </dataValidation>
    <dataValidation type="list" allowBlank="1" showInputMessage="1" showErrorMessage="1" error="Select Yes or No from drop down menu" sqref="AY165:AY169 AY61 AY69 AY186:AY189 AY82:AY89" xr:uid="{00000000-0002-0000-0100-000008000000}">
      <formula1>"Yes, No"</formula1>
    </dataValidation>
    <dataValidation type="decimal" allowBlank="1" showInputMessage="1" showErrorMessage="1" error="Value entered must be greater than 0." sqref="R29:R32 R34 R36 R165:R169 R187:R189 R83:R89" xr:uid="{E126DBEC-3230-4520-9CC5-CF973C833872}">
      <formula1>0</formula1>
      <formula2>10000000</formula2>
    </dataValidation>
  </dataValidations>
  <hyperlinks>
    <hyperlink ref="BC116" r:id="rId1" display="https://www.lexmark.com/en_US/epg/36S0100.html" xr:uid="{00000000-0004-0000-0100-000001000000}"/>
    <hyperlink ref="BC120" r:id="rId2" display="https://www.lexmark.com/en_US/epg/36S0300.html" xr:uid="{00000000-0004-0000-0100-000002000000}"/>
    <hyperlink ref="BC123" r:id="rId3" display="https://www.lexmark.com/en_US/epg/32C0000.html" xr:uid="{00000000-0004-0000-0100-000003000000}"/>
    <hyperlink ref="BC124" r:id="rId4" display="https://www.lexmark.com/en_US/epg/36S0620.htmll" xr:uid="{00000000-0004-0000-0100-000004000000}"/>
    <hyperlink ref="BC204" r:id="rId5" display="http://business.toshiba.com/products/mfps/details.jsp?model=e-STUDIO5516AC" xr:uid="{85C3F6A9-7242-48D1-B04F-65DD3A2F8C18}"/>
    <hyperlink ref="BC205:BC206" r:id="rId6" display="http://business.toshiba.com/products/mfps/details.jsp?model=e-STUDIO7518A" xr:uid="{ABF1A37F-06FC-49CF-9F12-8EF2B5C61DB1}"/>
    <hyperlink ref="BC21" r:id="rId7" display="https://www.usa.canon.com/internet/portal/us/home/products/details/copiers-mfps-fax-machines/multifunction-copiers/imagerunner-advance-4545i-iii" xr:uid="{CE72DD5F-1E6B-4034-8EE3-1BE0DB81AB72}"/>
    <hyperlink ref="BC4" r:id="rId8" display="https://www.usa.canon.com/internet/portal/us/home/products/details/copiers-mfps-fax-machines/multifunction-copiers/imagerunner-advance-c356if-ii" xr:uid="{9A35A453-39DD-4FA3-A4A5-50D807747B4B}"/>
    <hyperlink ref="BC118" r:id="rId9" display="https://www.lexmark.com/en_US/epg/36S0200.html" xr:uid="{00000000-0004-0000-0100-000000000000}"/>
    <hyperlink ref="BC140" r:id="rId10" display="https://www.ricoh-usa.com/-/media/Ricoh/Common/PDFs/Brochures/mc250fw.pdf" xr:uid="{83EDFB38-F89C-4698-90EF-429632A5AA50}"/>
    <hyperlink ref="BC163" r:id="rId11" xr:uid="{0E3C1A16-C321-48C7-BBC3-53681AB41EBF}"/>
    <hyperlink ref="BC158" r:id="rId12" xr:uid="{FEF022F2-640A-41B9-8B0B-515659A669BC}"/>
    <hyperlink ref="BC180" r:id="rId13" xr:uid="{9D2DF759-5E35-45C6-9CA8-0B2251232C2E}"/>
    <hyperlink ref="BC154" r:id="rId14" xr:uid="{5A57F8AD-A5AA-4D29-9C0C-8F4E6E7CDDB5}"/>
    <hyperlink ref="BC150" r:id="rId15" xr:uid="{C25B1158-D478-446C-B20F-89A35F200860}"/>
    <hyperlink ref="BC161" r:id="rId16" xr:uid="{6FD7E126-DC18-4986-9FE0-78FC767CA146}"/>
    <hyperlink ref="BC207" r:id="rId17" display="http://business.toshiba.com/products/mfps/details.jsp?model=e-STUDIO7516AC" xr:uid="{4B4C2937-253E-463C-84A6-4B42194B4A96}"/>
    <hyperlink ref="BC36" r:id="rId18" xr:uid="{76E90170-1726-4025-9649-55923B9F0F7B}"/>
  </hyperlinks>
  <pageMargins left="0.7" right="0.7" top="0.75" bottom="0.75" header="0.3" footer="0.3"/>
  <pageSetup orientation="portrait" r:id="rId19"/>
  <tableParts count="1">
    <tablePart r:id="rId20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ust select Segment from drop down list. See Technical Specifications worksheet for listing of Lots and Segments." prompt="Select Segment from drop down list. See Technical Specifications worksheet for listing of Lots and Segments." xr:uid="{00000000-0002-0000-0100-000009000000}">
          <x14:formula1>
            <xm:f>'https://ncconnect-my.sharepoint.com/personal/carl_perry_nc_gov/Documents/[Copy of KM C3351 Printer MFD Replace Add or Update Form   7-17-17.cep.xlsx]Technical Specifications'!#REF!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281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3.2"/>
  <cols>
    <col min="1" max="1" width="46.44140625" style="1" bestFit="1" customWidth="1"/>
    <col min="2" max="2" width="35.109375" style="1" customWidth="1"/>
    <col min="3" max="3" width="13.44140625" style="1" customWidth="1"/>
    <col min="4" max="4" width="16.109375" style="1" customWidth="1"/>
    <col min="5" max="5" width="37.44140625" style="1" customWidth="1"/>
    <col min="6" max="6" width="12.6640625" style="3" customWidth="1"/>
    <col min="7" max="16384" width="9.109375" style="1"/>
  </cols>
  <sheetData>
    <row r="1" spans="1:6" ht="26.4">
      <c r="A1" s="40" t="s">
        <v>959</v>
      </c>
      <c r="B1" s="40" t="s">
        <v>960</v>
      </c>
      <c r="C1" s="40" t="s">
        <v>14</v>
      </c>
      <c r="D1" s="40" t="s">
        <v>961</v>
      </c>
      <c r="E1" s="40" t="s">
        <v>962</v>
      </c>
      <c r="F1" s="139" t="s">
        <v>963</v>
      </c>
    </row>
    <row r="2" spans="1:6" ht="12.75" customHeight="1">
      <c r="A2" s="42" t="s">
        <v>66</v>
      </c>
      <c r="B2" s="35" t="s">
        <v>964</v>
      </c>
      <c r="C2" s="37" t="s">
        <v>965</v>
      </c>
      <c r="D2" s="37" t="s">
        <v>966</v>
      </c>
      <c r="E2" s="37" t="s">
        <v>967</v>
      </c>
      <c r="F2" s="248">
        <v>0.38</v>
      </c>
    </row>
    <row r="3" spans="1:6" ht="12.75" customHeight="1">
      <c r="A3" s="46" t="s">
        <v>85</v>
      </c>
      <c r="B3" s="35" t="s">
        <v>964</v>
      </c>
      <c r="C3" s="37" t="s">
        <v>965</v>
      </c>
      <c r="D3" s="37" t="s">
        <v>966</v>
      </c>
      <c r="E3" s="37" t="s">
        <v>967</v>
      </c>
      <c r="F3" s="248">
        <v>0.38</v>
      </c>
    </row>
    <row r="4" spans="1:6" ht="12.75" customHeight="1">
      <c r="A4" s="46" t="s">
        <v>91</v>
      </c>
      <c r="B4" s="35" t="s">
        <v>964</v>
      </c>
      <c r="C4" s="37" t="s">
        <v>965</v>
      </c>
      <c r="D4" s="37" t="s">
        <v>966</v>
      </c>
      <c r="E4" s="37" t="s">
        <v>967</v>
      </c>
      <c r="F4" s="248">
        <v>0.38</v>
      </c>
    </row>
    <row r="5" spans="1:6" ht="12.75" customHeight="1">
      <c r="A5" s="46" t="s">
        <v>117</v>
      </c>
      <c r="B5" s="35" t="s">
        <v>964</v>
      </c>
      <c r="C5" s="37" t="s">
        <v>965</v>
      </c>
      <c r="D5" s="37" t="s">
        <v>966</v>
      </c>
      <c r="E5" s="37" t="s">
        <v>967</v>
      </c>
      <c r="F5" s="248">
        <v>0.38</v>
      </c>
    </row>
    <row r="6" spans="1:6" ht="12.75" customHeight="1">
      <c r="A6" s="46" t="s">
        <v>131</v>
      </c>
      <c r="B6" s="35" t="s">
        <v>964</v>
      </c>
      <c r="C6" s="37" t="s">
        <v>965</v>
      </c>
      <c r="D6" s="37" t="s">
        <v>966</v>
      </c>
      <c r="E6" s="37" t="s">
        <v>967</v>
      </c>
      <c r="F6" s="248">
        <v>0.38</v>
      </c>
    </row>
    <row r="7" spans="1:6" ht="12.75" customHeight="1">
      <c r="A7" s="46" t="s">
        <v>147</v>
      </c>
      <c r="B7" s="166" t="s">
        <v>71</v>
      </c>
      <c r="C7" s="75" t="s">
        <v>965</v>
      </c>
      <c r="D7" s="75" t="s">
        <v>968</v>
      </c>
      <c r="E7" s="75" t="s">
        <v>969</v>
      </c>
      <c r="F7" s="249">
        <v>113.66460000000001</v>
      </c>
    </row>
    <row r="8" spans="1:6" ht="12.75" customHeight="1">
      <c r="A8" s="46" t="s">
        <v>78</v>
      </c>
      <c r="B8" s="35" t="s">
        <v>964</v>
      </c>
      <c r="C8" s="37" t="s">
        <v>965</v>
      </c>
      <c r="D8" s="37" t="s">
        <v>966</v>
      </c>
      <c r="E8" s="37" t="s">
        <v>967</v>
      </c>
      <c r="F8" s="248">
        <v>0.38</v>
      </c>
    </row>
    <row r="9" spans="1:6" ht="12.75" customHeight="1">
      <c r="A9" s="46" t="s">
        <v>88</v>
      </c>
      <c r="B9" s="35" t="s">
        <v>964</v>
      </c>
      <c r="C9" s="37" t="s">
        <v>965</v>
      </c>
      <c r="D9" s="37" t="s">
        <v>966</v>
      </c>
      <c r="E9" s="37" t="s">
        <v>967</v>
      </c>
      <c r="F9" s="248">
        <v>0.38</v>
      </c>
    </row>
    <row r="10" spans="1:6" ht="12.75" customHeight="1">
      <c r="A10" s="46" t="s">
        <v>98</v>
      </c>
      <c r="B10" s="35" t="s">
        <v>964</v>
      </c>
      <c r="C10" s="37" t="s">
        <v>965</v>
      </c>
      <c r="D10" s="37" t="s">
        <v>966</v>
      </c>
      <c r="E10" s="37" t="s">
        <v>967</v>
      </c>
      <c r="F10" s="248">
        <v>0.38</v>
      </c>
    </row>
    <row r="11" spans="1:6" ht="12.75" customHeight="1">
      <c r="A11" s="46" t="s">
        <v>110</v>
      </c>
      <c r="B11" s="35" t="s">
        <v>964</v>
      </c>
      <c r="C11" s="37" t="s">
        <v>965</v>
      </c>
      <c r="D11" s="37" t="s">
        <v>966</v>
      </c>
      <c r="E11" s="37" t="s">
        <v>967</v>
      </c>
      <c r="F11" s="248">
        <v>0.38</v>
      </c>
    </row>
    <row r="12" spans="1:6" ht="12.75" customHeight="1">
      <c r="A12" s="46" t="s">
        <v>120</v>
      </c>
      <c r="B12" s="35" t="s">
        <v>964</v>
      </c>
      <c r="C12" s="37" t="s">
        <v>965</v>
      </c>
      <c r="D12" s="37" t="s">
        <v>966</v>
      </c>
      <c r="E12" s="37" t="s">
        <v>967</v>
      </c>
      <c r="F12" s="248">
        <v>0.38</v>
      </c>
    </row>
    <row r="13" spans="1:6" ht="12.75" customHeight="1">
      <c r="A13" s="46" t="s">
        <v>124</v>
      </c>
      <c r="B13" s="35" t="s">
        <v>964</v>
      </c>
      <c r="C13" s="37" t="s">
        <v>965</v>
      </c>
      <c r="D13" s="37" t="s">
        <v>966</v>
      </c>
      <c r="E13" s="37" t="s">
        <v>967</v>
      </c>
      <c r="F13" s="248">
        <v>0.38</v>
      </c>
    </row>
    <row r="14" spans="1:6" ht="12.75" customHeight="1">
      <c r="A14" s="46" t="s">
        <v>128</v>
      </c>
      <c r="B14" s="35" t="s">
        <v>964</v>
      </c>
      <c r="C14" s="37" t="s">
        <v>965</v>
      </c>
      <c r="D14" s="37" t="s">
        <v>966</v>
      </c>
      <c r="E14" s="37" t="s">
        <v>967</v>
      </c>
      <c r="F14" s="248">
        <v>0.38</v>
      </c>
    </row>
    <row r="15" spans="1:6" ht="12.75" customHeight="1">
      <c r="A15" s="46" t="s">
        <v>134</v>
      </c>
      <c r="B15" s="35" t="s">
        <v>964</v>
      </c>
      <c r="C15" s="37" t="s">
        <v>965</v>
      </c>
      <c r="D15" s="37" t="s">
        <v>966</v>
      </c>
      <c r="E15" s="37" t="s">
        <v>967</v>
      </c>
      <c r="F15" s="248">
        <v>0.38</v>
      </c>
    </row>
    <row r="16" spans="1:6" ht="12.75" customHeight="1">
      <c r="A16" s="46" t="s">
        <v>138</v>
      </c>
      <c r="B16" s="35" t="s">
        <v>964</v>
      </c>
      <c r="C16" s="37" t="s">
        <v>965</v>
      </c>
      <c r="D16" s="37" t="s">
        <v>966</v>
      </c>
      <c r="E16" s="37" t="s">
        <v>967</v>
      </c>
      <c r="F16" s="248">
        <v>0.38</v>
      </c>
    </row>
    <row r="17" spans="1:6" ht="12.75" customHeight="1">
      <c r="A17" s="46" t="s">
        <v>150</v>
      </c>
      <c r="B17" s="35" t="s">
        <v>964</v>
      </c>
      <c r="C17" s="37" t="s">
        <v>965</v>
      </c>
      <c r="D17" s="37" t="s">
        <v>966</v>
      </c>
      <c r="E17" s="37" t="s">
        <v>967</v>
      </c>
      <c r="F17" s="248">
        <v>0.38</v>
      </c>
    </row>
    <row r="18" spans="1:6" ht="35.25" customHeight="1">
      <c r="A18" s="46" t="s">
        <v>155</v>
      </c>
      <c r="B18" s="35" t="s">
        <v>964</v>
      </c>
      <c r="C18" s="37" t="s">
        <v>965</v>
      </c>
      <c r="D18" s="37" t="s">
        <v>966</v>
      </c>
      <c r="E18" s="37" t="s">
        <v>967</v>
      </c>
      <c r="F18" s="248">
        <v>0.38</v>
      </c>
    </row>
    <row r="19" spans="1:6" ht="12.75" customHeight="1">
      <c r="A19" s="46" t="s">
        <v>159</v>
      </c>
      <c r="B19" s="35" t="s">
        <v>964</v>
      </c>
      <c r="C19" s="37" t="s">
        <v>965</v>
      </c>
      <c r="D19" s="37" t="s">
        <v>966</v>
      </c>
      <c r="E19" s="37" t="s">
        <v>967</v>
      </c>
      <c r="F19" s="248">
        <v>0.38</v>
      </c>
    </row>
    <row r="20" spans="1:6" ht="30" customHeight="1">
      <c r="A20" s="46" t="s">
        <v>162</v>
      </c>
      <c r="B20" s="35" t="s">
        <v>964</v>
      </c>
      <c r="C20" s="37" t="s">
        <v>965</v>
      </c>
      <c r="D20" s="37" t="s">
        <v>966</v>
      </c>
      <c r="E20" s="37" t="s">
        <v>967</v>
      </c>
      <c r="F20" s="248">
        <v>0.38</v>
      </c>
    </row>
    <row r="21" spans="1:6" ht="27" customHeight="1">
      <c r="A21" s="46" t="s">
        <v>169</v>
      </c>
      <c r="B21" s="35" t="s">
        <v>964</v>
      </c>
      <c r="C21" s="37" t="s">
        <v>965</v>
      </c>
      <c r="D21" s="37" t="s">
        <v>966</v>
      </c>
      <c r="E21" s="37" t="s">
        <v>967</v>
      </c>
      <c r="F21" s="248">
        <v>0.38</v>
      </c>
    </row>
    <row r="22" spans="1:6" ht="12.75" customHeight="1">
      <c r="A22" s="46" t="s">
        <v>170</v>
      </c>
      <c r="B22" s="35" t="s">
        <v>964</v>
      </c>
      <c r="C22" s="37" t="s">
        <v>965</v>
      </c>
      <c r="D22" s="37" t="s">
        <v>966</v>
      </c>
      <c r="E22" s="37" t="s">
        <v>967</v>
      </c>
      <c r="F22" s="248">
        <v>0.38</v>
      </c>
    </row>
    <row r="23" spans="1:6" ht="30" customHeight="1">
      <c r="A23" s="46" t="s">
        <v>176</v>
      </c>
      <c r="B23" s="35" t="s">
        <v>964</v>
      </c>
      <c r="C23" s="37" t="s">
        <v>965</v>
      </c>
      <c r="D23" s="37" t="s">
        <v>966</v>
      </c>
      <c r="E23" s="37" t="s">
        <v>967</v>
      </c>
      <c r="F23" s="248">
        <v>0.38</v>
      </c>
    </row>
    <row r="24" spans="1:6" ht="25.5" customHeight="1">
      <c r="A24" s="46" t="s">
        <v>181</v>
      </c>
      <c r="B24" s="35" t="s">
        <v>964</v>
      </c>
      <c r="C24" s="37" t="s">
        <v>965</v>
      </c>
      <c r="D24" s="37" t="s">
        <v>966</v>
      </c>
      <c r="E24" s="37" t="s">
        <v>967</v>
      </c>
      <c r="F24" s="248">
        <v>0.38</v>
      </c>
    </row>
    <row r="25" spans="1:6" ht="12.75" customHeight="1">
      <c r="A25" s="46" t="s">
        <v>186</v>
      </c>
      <c r="B25" s="35" t="s">
        <v>964</v>
      </c>
      <c r="C25" s="37" t="s">
        <v>965</v>
      </c>
      <c r="D25" s="37" t="s">
        <v>966</v>
      </c>
      <c r="E25" s="37" t="s">
        <v>967</v>
      </c>
      <c r="F25" s="248">
        <v>0.38</v>
      </c>
    </row>
    <row r="26" spans="1:6" ht="63.75" customHeight="1">
      <c r="A26" s="61" t="s">
        <v>192</v>
      </c>
      <c r="B26" s="35" t="s">
        <v>964</v>
      </c>
      <c r="C26" s="37" t="s">
        <v>965</v>
      </c>
      <c r="D26" s="37" t="s">
        <v>966</v>
      </c>
      <c r="E26" s="37" t="s">
        <v>967</v>
      </c>
      <c r="F26" s="248">
        <v>0.38</v>
      </c>
    </row>
    <row r="27" spans="1:6" ht="69.75" customHeight="1">
      <c r="A27" s="71" t="s">
        <v>201</v>
      </c>
      <c r="B27" s="35" t="s">
        <v>964</v>
      </c>
      <c r="C27" s="37" t="s">
        <v>965</v>
      </c>
      <c r="D27" s="37" t="s">
        <v>966</v>
      </c>
      <c r="E27" s="37" t="s">
        <v>967</v>
      </c>
      <c r="F27" s="248">
        <v>0.38</v>
      </c>
    </row>
    <row r="28" spans="1:6" ht="69.75" customHeight="1">
      <c r="A28" s="61" t="s">
        <v>213</v>
      </c>
      <c r="B28" s="35" t="s">
        <v>964</v>
      </c>
      <c r="C28" s="37" t="s">
        <v>965</v>
      </c>
      <c r="D28" s="37" t="s">
        <v>966</v>
      </c>
      <c r="E28" s="37" t="s">
        <v>967</v>
      </c>
      <c r="F28" s="248">
        <v>0.38</v>
      </c>
    </row>
    <row r="29" spans="1:6" ht="69.75" customHeight="1">
      <c r="A29" s="61" t="s">
        <v>218</v>
      </c>
      <c r="B29" s="35" t="s">
        <v>964</v>
      </c>
      <c r="C29" s="37" t="s">
        <v>965</v>
      </c>
      <c r="D29" s="37" t="s">
        <v>966</v>
      </c>
      <c r="E29" s="37" t="s">
        <v>967</v>
      </c>
      <c r="F29" s="248">
        <v>0.38</v>
      </c>
    </row>
    <row r="30" spans="1:6" ht="69.75" customHeight="1">
      <c r="A30" s="61" t="s">
        <v>224</v>
      </c>
      <c r="B30" s="35" t="s">
        <v>964</v>
      </c>
      <c r="C30" s="37" t="s">
        <v>965</v>
      </c>
      <c r="D30" s="37" t="s">
        <v>966</v>
      </c>
      <c r="E30" s="37" t="s">
        <v>967</v>
      </c>
      <c r="F30" s="248">
        <v>0.38</v>
      </c>
    </row>
    <row r="31" spans="1:6" ht="12.75" customHeight="1">
      <c r="A31" s="46" t="s">
        <v>232</v>
      </c>
      <c r="B31" s="35" t="s">
        <v>964</v>
      </c>
      <c r="C31" s="37" t="s">
        <v>970</v>
      </c>
      <c r="D31" s="37" t="s">
        <v>966</v>
      </c>
      <c r="E31" s="37" t="s">
        <v>967</v>
      </c>
      <c r="F31" s="248">
        <v>0.39</v>
      </c>
    </row>
    <row r="32" spans="1:6" ht="12.75" customHeight="1">
      <c r="A32" s="46" t="s">
        <v>241</v>
      </c>
      <c r="B32" s="35" t="s">
        <v>964</v>
      </c>
      <c r="C32" s="37" t="s">
        <v>970</v>
      </c>
      <c r="D32" s="37" t="s">
        <v>966</v>
      </c>
      <c r="E32" s="37" t="s">
        <v>967</v>
      </c>
      <c r="F32" s="248">
        <v>0.39</v>
      </c>
    </row>
    <row r="33" spans="1:6" ht="12.75" customHeight="1">
      <c r="A33" s="46" t="s">
        <v>66</v>
      </c>
      <c r="B33" s="35" t="s">
        <v>964</v>
      </c>
      <c r="C33" s="37" t="s">
        <v>970</v>
      </c>
      <c r="D33" s="37" t="s">
        <v>966</v>
      </c>
      <c r="E33" s="37" t="s">
        <v>967</v>
      </c>
      <c r="F33" s="248">
        <v>0.39</v>
      </c>
    </row>
    <row r="34" spans="1:6" ht="12.75" customHeight="1">
      <c r="A34" s="46" t="s">
        <v>78</v>
      </c>
      <c r="B34" s="35" t="s">
        <v>964</v>
      </c>
      <c r="C34" s="37" t="s">
        <v>970</v>
      </c>
      <c r="D34" s="37" t="s">
        <v>966</v>
      </c>
      <c r="E34" s="37" t="s">
        <v>967</v>
      </c>
      <c r="F34" s="248">
        <v>0.39</v>
      </c>
    </row>
    <row r="35" spans="1:6" ht="12.75" customHeight="1">
      <c r="A35" s="46" t="s">
        <v>85</v>
      </c>
      <c r="B35" s="35" t="s">
        <v>964</v>
      </c>
      <c r="C35" s="37" t="s">
        <v>970</v>
      </c>
      <c r="D35" s="37" t="s">
        <v>966</v>
      </c>
      <c r="E35" s="37" t="s">
        <v>967</v>
      </c>
      <c r="F35" s="248">
        <v>0.39</v>
      </c>
    </row>
    <row r="36" spans="1:6" ht="12.75" customHeight="1">
      <c r="A36" s="46" t="s">
        <v>88</v>
      </c>
      <c r="B36" s="35" t="s">
        <v>964</v>
      </c>
      <c r="C36" s="37" t="s">
        <v>970</v>
      </c>
      <c r="D36" s="37" t="s">
        <v>966</v>
      </c>
      <c r="E36" s="37" t="s">
        <v>967</v>
      </c>
      <c r="F36" s="248">
        <v>0.39</v>
      </c>
    </row>
    <row r="37" spans="1:6" ht="12.75" customHeight="1">
      <c r="A37" s="46" t="s">
        <v>91</v>
      </c>
      <c r="B37" s="35" t="s">
        <v>964</v>
      </c>
      <c r="C37" s="37" t="s">
        <v>970</v>
      </c>
      <c r="D37" s="37" t="s">
        <v>966</v>
      </c>
      <c r="E37" s="37" t="s">
        <v>967</v>
      </c>
      <c r="F37" s="248">
        <v>0.39</v>
      </c>
    </row>
    <row r="38" spans="1:6" ht="12.75" customHeight="1">
      <c r="A38" s="46" t="s">
        <v>98</v>
      </c>
      <c r="B38" s="35" t="s">
        <v>964</v>
      </c>
      <c r="C38" s="37" t="s">
        <v>970</v>
      </c>
      <c r="D38" s="37" t="s">
        <v>966</v>
      </c>
      <c r="E38" s="37" t="s">
        <v>967</v>
      </c>
      <c r="F38" s="248">
        <v>0.39</v>
      </c>
    </row>
    <row r="39" spans="1:6" ht="12.75" customHeight="1">
      <c r="A39" s="46" t="s">
        <v>103</v>
      </c>
      <c r="B39" s="35" t="s">
        <v>964</v>
      </c>
      <c r="C39" s="37" t="s">
        <v>970</v>
      </c>
      <c r="D39" s="37" t="s">
        <v>966</v>
      </c>
      <c r="E39" s="37" t="s">
        <v>967</v>
      </c>
      <c r="F39" s="248">
        <v>0.39</v>
      </c>
    </row>
    <row r="40" spans="1:6" ht="12.75" customHeight="1">
      <c r="A40" s="46" t="s">
        <v>110</v>
      </c>
      <c r="B40" s="35" t="s">
        <v>964</v>
      </c>
      <c r="C40" s="37" t="s">
        <v>970</v>
      </c>
      <c r="D40" s="37" t="s">
        <v>966</v>
      </c>
      <c r="E40" s="37" t="s">
        <v>967</v>
      </c>
      <c r="F40" s="248">
        <v>0.39</v>
      </c>
    </row>
    <row r="41" spans="1:6" ht="30" customHeight="1">
      <c r="A41" s="46" t="s">
        <v>117</v>
      </c>
      <c r="B41" s="35" t="s">
        <v>964</v>
      </c>
      <c r="C41" s="37" t="s">
        <v>970</v>
      </c>
      <c r="D41" s="37" t="s">
        <v>966</v>
      </c>
      <c r="E41" s="37" t="s">
        <v>967</v>
      </c>
      <c r="F41" s="248">
        <v>0.39</v>
      </c>
    </row>
    <row r="42" spans="1:6" ht="30" customHeight="1">
      <c r="A42" s="42" t="s">
        <v>120</v>
      </c>
      <c r="B42" s="35" t="s">
        <v>964</v>
      </c>
      <c r="C42" s="37" t="s">
        <v>970</v>
      </c>
      <c r="D42" s="37" t="s">
        <v>966</v>
      </c>
      <c r="E42" s="37" t="s">
        <v>967</v>
      </c>
      <c r="F42" s="248">
        <v>0.39</v>
      </c>
    </row>
    <row r="43" spans="1:6" ht="30" customHeight="1">
      <c r="A43" s="42" t="s">
        <v>124</v>
      </c>
      <c r="B43" s="35" t="s">
        <v>964</v>
      </c>
      <c r="C43" s="37" t="s">
        <v>970</v>
      </c>
      <c r="D43" s="37" t="s">
        <v>966</v>
      </c>
      <c r="E43" s="37" t="s">
        <v>967</v>
      </c>
      <c r="F43" s="248">
        <v>0.39</v>
      </c>
    </row>
    <row r="44" spans="1:6" ht="30" customHeight="1">
      <c r="A44" s="42" t="s">
        <v>128</v>
      </c>
      <c r="B44" s="35" t="s">
        <v>964</v>
      </c>
      <c r="C44" s="37" t="s">
        <v>970</v>
      </c>
      <c r="D44" s="37" t="s">
        <v>966</v>
      </c>
      <c r="E44" s="37" t="s">
        <v>967</v>
      </c>
      <c r="F44" s="248">
        <v>0.39</v>
      </c>
    </row>
    <row r="45" spans="1:6" ht="30" customHeight="1">
      <c r="A45" s="42" t="s">
        <v>131</v>
      </c>
      <c r="B45" s="35" t="s">
        <v>964</v>
      </c>
      <c r="C45" s="37" t="s">
        <v>970</v>
      </c>
      <c r="D45" s="37" t="s">
        <v>966</v>
      </c>
      <c r="E45" s="37" t="s">
        <v>967</v>
      </c>
      <c r="F45" s="248">
        <v>0.39</v>
      </c>
    </row>
    <row r="46" spans="1:6" ht="30" customHeight="1">
      <c r="A46" s="42" t="s">
        <v>134</v>
      </c>
      <c r="B46" s="35" t="s">
        <v>964</v>
      </c>
      <c r="C46" s="37" t="s">
        <v>970</v>
      </c>
      <c r="D46" s="37" t="s">
        <v>966</v>
      </c>
      <c r="E46" s="37" t="s">
        <v>967</v>
      </c>
      <c r="F46" s="248">
        <v>0.39</v>
      </c>
    </row>
    <row r="47" spans="1:6" ht="30" customHeight="1">
      <c r="A47" s="42" t="s">
        <v>138</v>
      </c>
      <c r="B47" s="35" t="s">
        <v>964</v>
      </c>
      <c r="C47" s="37" t="s">
        <v>970</v>
      </c>
      <c r="D47" s="37" t="s">
        <v>966</v>
      </c>
      <c r="E47" s="37" t="s">
        <v>967</v>
      </c>
      <c r="F47" s="248">
        <v>0.39</v>
      </c>
    </row>
    <row r="48" spans="1:6" ht="35.25" customHeight="1">
      <c r="A48" s="46" t="s">
        <v>140</v>
      </c>
      <c r="B48" s="35" t="s">
        <v>964</v>
      </c>
      <c r="C48" s="37" t="s">
        <v>970</v>
      </c>
      <c r="D48" s="37" t="s">
        <v>966</v>
      </c>
      <c r="E48" s="37" t="s">
        <v>967</v>
      </c>
      <c r="F48" s="248">
        <v>0.39</v>
      </c>
    </row>
    <row r="49" spans="1:6" ht="12.75" customHeight="1">
      <c r="A49" s="46" t="s">
        <v>66</v>
      </c>
      <c r="B49" s="35" t="s">
        <v>964</v>
      </c>
      <c r="C49" s="37" t="s">
        <v>336</v>
      </c>
      <c r="D49" s="37" t="s">
        <v>966</v>
      </c>
      <c r="E49" s="37" t="s">
        <v>967</v>
      </c>
      <c r="F49" s="248">
        <v>0.39</v>
      </c>
    </row>
    <row r="50" spans="1:6" ht="12.75" customHeight="1">
      <c r="A50" s="46" t="s">
        <v>78</v>
      </c>
      <c r="B50" s="35" t="s">
        <v>964</v>
      </c>
      <c r="C50" s="37" t="s">
        <v>336</v>
      </c>
      <c r="D50" s="37" t="s">
        <v>966</v>
      </c>
      <c r="E50" s="37" t="s">
        <v>967</v>
      </c>
      <c r="F50" s="248">
        <v>0.39</v>
      </c>
    </row>
    <row r="51" spans="1:6" ht="12.75" customHeight="1">
      <c r="A51" s="46" t="s">
        <v>85</v>
      </c>
      <c r="B51" s="35" t="s">
        <v>964</v>
      </c>
      <c r="C51" s="37" t="s">
        <v>336</v>
      </c>
      <c r="D51" s="37" t="s">
        <v>966</v>
      </c>
      <c r="E51" s="37" t="s">
        <v>967</v>
      </c>
      <c r="F51" s="248">
        <v>0.39</v>
      </c>
    </row>
    <row r="52" spans="1:6" ht="12.75" customHeight="1">
      <c r="A52" s="46" t="s">
        <v>88</v>
      </c>
      <c r="B52" s="35" t="s">
        <v>964</v>
      </c>
      <c r="C52" s="37" t="s">
        <v>336</v>
      </c>
      <c r="D52" s="37" t="s">
        <v>966</v>
      </c>
      <c r="E52" s="37" t="s">
        <v>967</v>
      </c>
      <c r="F52" s="248">
        <v>0.39</v>
      </c>
    </row>
    <row r="53" spans="1:6" ht="12.75" customHeight="1">
      <c r="A53" s="46" t="s">
        <v>91</v>
      </c>
      <c r="B53" s="35" t="s">
        <v>964</v>
      </c>
      <c r="C53" s="37" t="s">
        <v>336</v>
      </c>
      <c r="D53" s="37" t="s">
        <v>966</v>
      </c>
      <c r="E53" s="37" t="s">
        <v>967</v>
      </c>
      <c r="F53" s="248">
        <v>0.39</v>
      </c>
    </row>
    <row r="54" spans="1:6" ht="12.75" customHeight="1">
      <c r="A54" s="46" t="s">
        <v>98</v>
      </c>
      <c r="B54" s="35" t="s">
        <v>964</v>
      </c>
      <c r="C54" s="37" t="s">
        <v>336</v>
      </c>
      <c r="D54" s="37" t="s">
        <v>966</v>
      </c>
      <c r="E54" s="37" t="s">
        <v>967</v>
      </c>
      <c r="F54" s="248">
        <v>0.39</v>
      </c>
    </row>
    <row r="55" spans="1:6" ht="12.75" customHeight="1">
      <c r="A55" s="46" t="s">
        <v>103</v>
      </c>
      <c r="B55" s="35" t="s">
        <v>964</v>
      </c>
      <c r="C55" s="37" t="s">
        <v>336</v>
      </c>
      <c r="D55" s="37" t="s">
        <v>966</v>
      </c>
      <c r="E55" s="37" t="s">
        <v>967</v>
      </c>
      <c r="F55" s="248">
        <v>0.39</v>
      </c>
    </row>
    <row r="56" spans="1:6" ht="12.75" customHeight="1">
      <c r="A56" s="46" t="s">
        <v>110</v>
      </c>
      <c r="B56" s="35" t="s">
        <v>964</v>
      </c>
      <c r="C56" s="37" t="s">
        <v>336</v>
      </c>
      <c r="D56" s="37" t="s">
        <v>966</v>
      </c>
      <c r="E56" s="37" t="s">
        <v>967</v>
      </c>
      <c r="F56" s="248">
        <v>0.39</v>
      </c>
    </row>
    <row r="57" spans="1:6" ht="12.75" customHeight="1">
      <c r="A57" s="46" t="s">
        <v>117</v>
      </c>
      <c r="B57" s="35" t="s">
        <v>964</v>
      </c>
      <c r="C57" s="37" t="s">
        <v>336</v>
      </c>
      <c r="D57" s="37" t="s">
        <v>966</v>
      </c>
      <c r="E57" s="37" t="s">
        <v>967</v>
      </c>
      <c r="F57" s="248">
        <v>0.39</v>
      </c>
    </row>
    <row r="58" spans="1:6" ht="25.5" customHeight="1">
      <c r="A58" s="46" t="s">
        <v>120</v>
      </c>
      <c r="B58" s="35" t="s">
        <v>964</v>
      </c>
      <c r="C58" s="37" t="s">
        <v>336</v>
      </c>
      <c r="D58" s="37" t="s">
        <v>966</v>
      </c>
      <c r="E58" s="37" t="s">
        <v>967</v>
      </c>
      <c r="F58" s="248">
        <v>0.39</v>
      </c>
    </row>
    <row r="59" spans="1:6" ht="12.75" customHeight="1">
      <c r="A59" s="46" t="s">
        <v>124</v>
      </c>
      <c r="B59" s="35" t="s">
        <v>964</v>
      </c>
      <c r="C59" s="37" t="s">
        <v>336</v>
      </c>
      <c r="D59" s="37" t="s">
        <v>966</v>
      </c>
      <c r="E59" s="37" t="s">
        <v>967</v>
      </c>
      <c r="F59" s="248">
        <v>0.39</v>
      </c>
    </row>
    <row r="60" spans="1:6" ht="12.75" customHeight="1">
      <c r="A60" s="46" t="s">
        <v>128</v>
      </c>
      <c r="B60" s="35" t="s">
        <v>964</v>
      </c>
      <c r="C60" s="37" t="s">
        <v>336</v>
      </c>
      <c r="D60" s="37" t="s">
        <v>966</v>
      </c>
      <c r="E60" s="37" t="s">
        <v>967</v>
      </c>
      <c r="F60" s="248">
        <v>0.39</v>
      </c>
    </row>
    <row r="61" spans="1:6" ht="12.75" customHeight="1">
      <c r="A61" s="46" t="s">
        <v>131</v>
      </c>
      <c r="B61" s="35" t="s">
        <v>964</v>
      </c>
      <c r="C61" s="37" t="s">
        <v>336</v>
      </c>
      <c r="D61" s="37" t="s">
        <v>966</v>
      </c>
      <c r="E61" s="37" t="s">
        <v>967</v>
      </c>
      <c r="F61" s="248">
        <v>0.39</v>
      </c>
    </row>
    <row r="62" spans="1:6" ht="12.75" customHeight="1">
      <c r="A62" s="46" t="s">
        <v>134</v>
      </c>
      <c r="B62" s="35" t="s">
        <v>964</v>
      </c>
      <c r="C62" s="37" t="s">
        <v>336</v>
      </c>
      <c r="D62" s="37" t="s">
        <v>966</v>
      </c>
      <c r="E62" s="37" t="s">
        <v>967</v>
      </c>
      <c r="F62" s="248">
        <v>0.39</v>
      </c>
    </row>
    <row r="63" spans="1:6" ht="12.75" customHeight="1">
      <c r="A63" s="46" t="s">
        <v>138</v>
      </c>
      <c r="B63" s="35" t="s">
        <v>964</v>
      </c>
      <c r="C63" s="37" t="s">
        <v>336</v>
      </c>
      <c r="D63" s="37" t="s">
        <v>966</v>
      </c>
      <c r="E63" s="37" t="s">
        <v>967</v>
      </c>
      <c r="F63" s="248">
        <v>0.39</v>
      </c>
    </row>
    <row r="64" spans="1:6" ht="12.75" customHeight="1">
      <c r="A64" s="46" t="s">
        <v>140</v>
      </c>
      <c r="B64" s="35" t="s">
        <v>964</v>
      </c>
      <c r="C64" s="37" t="s">
        <v>336</v>
      </c>
      <c r="D64" s="37" t="s">
        <v>966</v>
      </c>
      <c r="E64" s="37" t="s">
        <v>967</v>
      </c>
      <c r="F64" s="248">
        <v>0.39</v>
      </c>
    </row>
    <row r="65" spans="1:6" ht="12.75" customHeight="1">
      <c r="A65" s="46" t="s">
        <v>147</v>
      </c>
      <c r="B65" s="35" t="s">
        <v>964</v>
      </c>
      <c r="C65" s="37" t="s">
        <v>336</v>
      </c>
      <c r="D65" s="37" t="s">
        <v>966</v>
      </c>
      <c r="E65" s="37" t="s">
        <v>967</v>
      </c>
      <c r="F65" s="248">
        <v>0.39</v>
      </c>
    </row>
    <row r="66" spans="1:6" ht="12.75" customHeight="1">
      <c r="A66" s="46" t="s">
        <v>150</v>
      </c>
      <c r="B66" s="35" t="s">
        <v>964</v>
      </c>
      <c r="C66" s="37" t="s">
        <v>336</v>
      </c>
      <c r="D66" s="37" t="s">
        <v>966</v>
      </c>
      <c r="E66" s="37" t="s">
        <v>967</v>
      </c>
      <c r="F66" s="248">
        <v>0.39</v>
      </c>
    </row>
    <row r="67" spans="1:6" ht="12.75" customHeight="1">
      <c r="A67" s="46" t="s">
        <v>155</v>
      </c>
      <c r="B67" s="35" t="s">
        <v>964</v>
      </c>
      <c r="C67" s="37" t="s">
        <v>336</v>
      </c>
      <c r="D67" s="37" t="s">
        <v>966</v>
      </c>
      <c r="E67" s="37" t="s">
        <v>967</v>
      </c>
      <c r="F67" s="248">
        <v>0.39</v>
      </c>
    </row>
    <row r="68" spans="1:6" ht="12.75" customHeight="1">
      <c r="A68" s="46" t="s">
        <v>159</v>
      </c>
      <c r="B68" s="35" t="s">
        <v>964</v>
      </c>
      <c r="C68" s="37" t="s">
        <v>336</v>
      </c>
      <c r="D68" s="37" t="s">
        <v>966</v>
      </c>
      <c r="E68" s="37" t="s">
        <v>967</v>
      </c>
      <c r="F68" s="248">
        <v>0.39</v>
      </c>
    </row>
    <row r="69" spans="1:6" ht="12.75" customHeight="1">
      <c r="A69" s="46" t="s">
        <v>162</v>
      </c>
      <c r="B69" s="35" t="s">
        <v>964</v>
      </c>
      <c r="C69" s="37" t="s">
        <v>336</v>
      </c>
      <c r="D69" s="37" t="s">
        <v>966</v>
      </c>
      <c r="E69" s="37" t="s">
        <v>967</v>
      </c>
      <c r="F69" s="248">
        <v>0.39</v>
      </c>
    </row>
    <row r="70" spans="1:6" ht="12.75" customHeight="1">
      <c r="A70" s="46" t="s">
        <v>169</v>
      </c>
      <c r="B70" s="35" t="s">
        <v>964</v>
      </c>
      <c r="C70" s="37" t="s">
        <v>336</v>
      </c>
      <c r="D70" s="37" t="s">
        <v>966</v>
      </c>
      <c r="E70" s="37" t="s">
        <v>967</v>
      </c>
      <c r="F70" s="248">
        <v>0.39</v>
      </c>
    </row>
    <row r="71" spans="1:6" ht="12.75" customHeight="1">
      <c r="A71" s="46" t="s">
        <v>170</v>
      </c>
      <c r="B71" s="35" t="s">
        <v>964</v>
      </c>
      <c r="C71" s="37" t="s">
        <v>336</v>
      </c>
      <c r="D71" s="37" t="s">
        <v>966</v>
      </c>
      <c r="E71" s="37" t="s">
        <v>967</v>
      </c>
      <c r="F71" s="248">
        <v>0.39</v>
      </c>
    </row>
    <row r="72" spans="1:6" ht="12.75" customHeight="1">
      <c r="A72" s="46" t="s">
        <v>176</v>
      </c>
      <c r="B72" s="35" t="s">
        <v>964</v>
      </c>
      <c r="C72" s="37" t="s">
        <v>336</v>
      </c>
      <c r="D72" s="37" t="s">
        <v>966</v>
      </c>
      <c r="E72" s="37" t="s">
        <v>967</v>
      </c>
      <c r="F72" s="248">
        <v>0.39</v>
      </c>
    </row>
    <row r="73" spans="1:6" ht="12.75" customHeight="1">
      <c r="A73" s="46" t="s">
        <v>181</v>
      </c>
      <c r="B73" s="35" t="s">
        <v>964</v>
      </c>
      <c r="C73" s="37" t="s">
        <v>336</v>
      </c>
      <c r="D73" s="37" t="s">
        <v>966</v>
      </c>
      <c r="E73" s="37" t="s">
        <v>967</v>
      </c>
      <c r="F73" s="248">
        <v>0.39</v>
      </c>
    </row>
    <row r="74" spans="1:6" ht="12.75" customHeight="1">
      <c r="A74" s="46" t="s">
        <v>186</v>
      </c>
      <c r="B74" s="35" t="s">
        <v>964</v>
      </c>
      <c r="C74" s="37" t="s">
        <v>336</v>
      </c>
      <c r="D74" s="37" t="s">
        <v>966</v>
      </c>
      <c r="E74" s="37" t="s">
        <v>967</v>
      </c>
      <c r="F74" s="248">
        <v>0.39</v>
      </c>
    </row>
    <row r="75" spans="1:6" ht="12.75" customHeight="1">
      <c r="A75" s="61" t="s">
        <v>192</v>
      </c>
      <c r="B75" s="35" t="s">
        <v>964</v>
      </c>
      <c r="C75" s="37" t="s">
        <v>336</v>
      </c>
      <c r="D75" s="37" t="s">
        <v>966</v>
      </c>
      <c r="E75" s="37" t="s">
        <v>967</v>
      </c>
      <c r="F75" s="248">
        <v>0.35</v>
      </c>
    </row>
    <row r="76" spans="1:6" ht="12.75" customHeight="1">
      <c r="A76" s="61" t="s">
        <v>201</v>
      </c>
      <c r="B76" s="35" t="s">
        <v>964</v>
      </c>
      <c r="C76" s="37" t="s">
        <v>336</v>
      </c>
      <c r="D76" s="37" t="s">
        <v>966</v>
      </c>
      <c r="E76" s="37" t="s">
        <v>967</v>
      </c>
      <c r="F76" s="248">
        <v>0.35</v>
      </c>
    </row>
    <row r="77" spans="1:6" ht="12.75" customHeight="1">
      <c r="A77" s="79" t="s">
        <v>213</v>
      </c>
      <c r="B77" s="35" t="s">
        <v>964</v>
      </c>
      <c r="C77" s="37" t="s">
        <v>336</v>
      </c>
      <c r="D77" s="37" t="s">
        <v>966</v>
      </c>
      <c r="E77" s="37" t="s">
        <v>967</v>
      </c>
      <c r="F77" s="248">
        <v>0.35</v>
      </c>
    </row>
    <row r="78" spans="1:6" ht="12.75" customHeight="1">
      <c r="A78" s="79" t="s">
        <v>218</v>
      </c>
      <c r="B78" s="35" t="s">
        <v>964</v>
      </c>
      <c r="C78" s="37" t="s">
        <v>336</v>
      </c>
      <c r="D78" s="37" t="s">
        <v>966</v>
      </c>
      <c r="E78" s="37" t="s">
        <v>967</v>
      </c>
      <c r="F78" s="248">
        <v>0.35</v>
      </c>
    </row>
    <row r="79" spans="1:6" ht="12.75" customHeight="1">
      <c r="A79" s="61" t="s">
        <v>224</v>
      </c>
      <c r="B79" s="35" t="s">
        <v>964</v>
      </c>
      <c r="C79" s="37" t="s">
        <v>336</v>
      </c>
      <c r="D79" s="37" t="s">
        <v>966</v>
      </c>
      <c r="E79" s="37" t="s">
        <v>967</v>
      </c>
      <c r="F79" s="248">
        <v>0.35</v>
      </c>
    </row>
    <row r="80" spans="1:6" ht="12.75" customHeight="1">
      <c r="A80" s="46" t="s">
        <v>66</v>
      </c>
      <c r="B80" s="35" t="s">
        <v>964</v>
      </c>
      <c r="C80" s="37" t="s">
        <v>452</v>
      </c>
      <c r="D80" s="37" t="s">
        <v>966</v>
      </c>
      <c r="E80" s="37" t="s">
        <v>967</v>
      </c>
      <c r="F80" s="248">
        <v>0.12</v>
      </c>
    </row>
    <row r="81" spans="1:6" ht="12.75" customHeight="1">
      <c r="A81" s="46" t="s">
        <v>78</v>
      </c>
      <c r="B81" s="35" t="s">
        <v>964</v>
      </c>
      <c r="C81" s="37" t="s">
        <v>452</v>
      </c>
      <c r="D81" s="37" t="s">
        <v>966</v>
      </c>
      <c r="E81" s="37" t="s">
        <v>967</v>
      </c>
      <c r="F81" s="248">
        <v>0.12</v>
      </c>
    </row>
    <row r="82" spans="1:6" ht="12.75" customHeight="1">
      <c r="A82" s="46" t="s">
        <v>117</v>
      </c>
      <c r="B82" s="35" t="s">
        <v>964</v>
      </c>
      <c r="C82" s="37" t="s">
        <v>452</v>
      </c>
      <c r="D82" s="37" t="s">
        <v>966</v>
      </c>
      <c r="E82" s="37" t="s">
        <v>967</v>
      </c>
      <c r="F82" s="248">
        <v>0.12</v>
      </c>
    </row>
    <row r="83" spans="1:6" ht="12.75" customHeight="1">
      <c r="A83" s="46" t="s">
        <v>124</v>
      </c>
      <c r="B83" s="35" t="s">
        <v>964</v>
      </c>
      <c r="C83" s="37" t="s">
        <v>452</v>
      </c>
      <c r="D83" s="37" t="s">
        <v>966</v>
      </c>
      <c r="E83" s="37" t="s">
        <v>967</v>
      </c>
      <c r="F83" s="248">
        <v>0.12</v>
      </c>
    </row>
    <row r="84" spans="1:6" ht="12.75" customHeight="1">
      <c r="A84" s="46" t="s">
        <v>131</v>
      </c>
      <c r="B84" s="35" t="s">
        <v>964</v>
      </c>
      <c r="C84" s="37" t="s">
        <v>452</v>
      </c>
      <c r="D84" s="37" t="s">
        <v>966</v>
      </c>
      <c r="E84" s="37" t="s">
        <v>967</v>
      </c>
      <c r="F84" s="248">
        <v>0.12</v>
      </c>
    </row>
    <row r="85" spans="1:6" ht="12.75" customHeight="1">
      <c r="A85" s="46" t="s">
        <v>138</v>
      </c>
      <c r="B85" s="35" t="s">
        <v>964</v>
      </c>
      <c r="C85" s="37" t="s">
        <v>452</v>
      </c>
      <c r="D85" s="37" t="s">
        <v>966</v>
      </c>
      <c r="E85" s="37" t="s">
        <v>967</v>
      </c>
      <c r="F85" s="248">
        <v>0.12</v>
      </c>
    </row>
    <row r="86" spans="1:6" ht="12.75" customHeight="1">
      <c r="A86" s="46" t="s">
        <v>140</v>
      </c>
      <c r="B86" s="35" t="s">
        <v>964</v>
      </c>
      <c r="C86" s="37" t="s">
        <v>452</v>
      </c>
      <c r="D86" s="37" t="s">
        <v>966</v>
      </c>
      <c r="E86" s="37" t="s">
        <v>967</v>
      </c>
      <c r="F86" s="248">
        <v>0.12</v>
      </c>
    </row>
    <row r="87" spans="1:6" ht="12.75" customHeight="1">
      <c r="A87" s="46" t="s">
        <v>155</v>
      </c>
      <c r="B87" s="35" t="s">
        <v>964</v>
      </c>
      <c r="C87" s="37" t="s">
        <v>452</v>
      </c>
      <c r="D87" s="37" t="s">
        <v>966</v>
      </c>
      <c r="E87" s="37" t="s">
        <v>967</v>
      </c>
      <c r="F87" s="248">
        <v>0.12</v>
      </c>
    </row>
    <row r="88" spans="1:6" ht="12.75" customHeight="1">
      <c r="A88" s="46" t="s">
        <v>169</v>
      </c>
      <c r="B88" s="35" t="s">
        <v>964</v>
      </c>
      <c r="C88" s="37" t="s">
        <v>452</v>
      </c>
      <c r="D88" s="37" t="s">
        <v>966</v>
      </c>
      <c r="E88" s="37" t="s">
        <v>967</v>
      </c>
      <c r="F88" s="248">
        <v>0.12</v>
      </c>
    </row>
    <row r="89" spans="1:6" ht="12.75" customHeight="1">
      <c r="A89" s="46" t="s">
        <v>170</v>
      </c>
      <c r="B89" s="35" t="s">
        <v>964</v>
      </c>
      <c r="C89" s="37" t="s">
        <v>452</v>
      </c>
      <c r="D89" s="37" t="s">
        <v>966</v>
      </c>
      <c r="E89" s="37" t="s">
        <v>967</v>
      </c>
      <c r="F89" s="248">
        <v>0.12</v>
      </c>
    </row>
    <row r="90" spans="1:6" ht="12.75" customHeight="1">
      <c r="A90" s="46" t="s">
        <v>176</v>
      </c>
      <c r="B90" s="35" t="s">
        <v>964</v>
      </c>
      <c r="C90" s="37" t="s">
        <v>452</v>
      </c>
      <c r="D90" s="37" t="s">
        <v>966</v>
      </c>
      <c r="E90" s="37" t="s">
        <v>967</v>
      </c>
      <c r="F90" s="248">
        <v>0.12</v>
      </c>
    </row>
    <row r="91" spans="1:6" ht="12.75" customHeight="1">
      <c r="A91" s="46" t="s">
        <v>181</v>
      </c>
      <c r="B91" s="35" t="s">
        <v>964</v>
      </c>
      <c r="C91" s="37" t="s">
        <v>452</v>
      </c>
      <c r="D91" s="37" t="s">
        <v>966</v>
      </c>
      <c r="E91" s="37" t="s">
        <v>967</v>
      </c>
      <c r="F91" s="248">
        <v>0.12</v>
      </c>
    </row>
    <row r="92" spans="1:6" ht="12.75" customHeight="1">
      <c r="A92" s="46" t="s">
        <v>186</v>
      </c>
      <c r="B92" s="35" t="s">
        <v>964</v>
      </c>
      <c r="C92" s="37" t="s">
        <v>452</v>
      </c>
      <c r="D92" s="37" t="s">
        <v>966</v>
      </c>
      <c r="E92" s="37" t="s">
        <v>967</v>
      </c>
      <c r="F92" s="248">
        <v>0.12</v>
      </c>
    </row>
    <row r="93" spans="1:6" ht="12.75" customHeight="1">
      <c r="A93" s="46" t="s">
        <v>85</v>
      </c>
      <c r="B93" s="35" t="s">
        <v>964</v>
      </c>
      <c r="C93" s="37" t="s">
        <v>452</v>
      </c>
      <c r="D93" s="37" t="s">
        <v>966</v>
      </c>
      <c r="E93" s="37" t="s">
        <v>967</v>
      </c>
      <c r="F93" s="248">
        <v>0.12</v>
      </c>
    </row>
    <row r="94" spans="1:6" ht="12.75" customHeight="1">
      <c r="A94" s="46" t="s">
        <v>91</v>
      </c>
      <c r="B94" s="35" t="s">
        <v>964</v>
      </c>
      <c r="C94" s="37" t="s">
        <v>452</v>
      </c>
      <c r="D94" s="37" t="s">
        <v>966</v>
      </c>
      <c r="E94" s="37" t="s">
        <v>967</v>
      </c>
      <c r="F94" s="248">
        <v>0.12</v>
      </c>
    </row>
    <row r="95" spans="1:6" ht="12.75" customHeight="1">
      <c r="A95" s="46" t="s">
        <v>103</v>
      </c>
      <c r="B95" s="35" t="s">
        <v>964</v>
      </c>
      <c r="C95" s="37" t="s">
        <v>452</v>
      </c>
      <c r="D95" s="37" t="s">
        <v>966</v>
      </c>
      <c r="E95" s="37" t="s">
        <v>967</v>
      </c>
      <c r="F95" s="248">
        <v>0.12</v>
      </c>
    </row>
    <row r="96" spans="1:6" ht="12.75" customHeight="1">
      <c r="A96" s="46" t="s">
        <v>88</v>
      </c>
      <c r="B96" s="35" t="s">
        <v>964</v>
      </c>
      <c r="C96" s="37" t="s">
        <v>452</v>
      </c>
      <c r="D96" s="37" t="s">
        <v>966</v>
      </c>
      <c r="E96" s="37" t="s">
        <v>967</v>
      </c>
      <c r="F96" s="248">
        <v>0.12</v>
      </c>
    </row>
    <row r="97" spans="1:6" ht="12.75" customHeight="1">
      <c r="A97" s="46" t="s">
        <v>98</v>
      </c>
      <c r="B97" s="35" t="s">
        <v>964</v>
      </c>
      <c r="C97" s="37" t="s">
        <v>452</v>
      </c>
      <c r="D97" s="37" t="s">
        <v>966</v>
      </c>
      <c r="E97" s="37" t="s">
        <v>967</v>
      </c>
      <c r="F97" s="248">
        <v>0.12</v>
      </c>
    </row>
    <row r="98" spans="1:6" ht="12.75" customHeight="1">
      <c r="A98" s="46" t="s">
        <v>110</v>
      </c>
      <c r="B98" s="35" t="s">
        <v>964</v>
      </c>
      <c r="C98" s="37" t="s">
        <v>452</v>
      </c>
      <c r="D98" s="37" t="s">
        <v>966</v>
      </c>
      <c r="E98" s="37" t="s">
        <v>967</v>
      </c>
      <c r="F98" s="248">
        <v>0.12</v>
      </c>
    </row>
    <row r="99" spans="1:6" ht="12.75" customHeight="1">
      <c r="A99" s="46" t="s">
        <v>120</v>
      </c>
      <c r="B99" s="35" t="s">
        <v>964</v>
      </c>
      <c r="C99" s="37" t="s">
        <v>452</v>
      </c>
      <c r="D99" s="37" t="s">
        <v>966</v>
      </c>
      <c r="E99" s="37" t="s">
        <v>967</v>
      </c>
      <c r="F99" s="248">
        <v>0.12</v>
      </c>
    </row>
    <row r="100" spans="1:6" ht="12.75" customHeight="1">
      <c r="A100" s="46" t="s">
        <v>128</v>
      </c>
      <c r="B100" s="35" t="s">
        <v>964</v>
      </c>
      <c r="C100" s="37" t="s">
        <v>452</v>
      </c>
      <c r="D100" s="37" t="s">
        <v>966</v>
      </c>
      <c r="E100" s="37" t="s">
        <v>967</v>
      </c>
      <c r="F100" s="248">
        <v>0.12</v>
      </c>
    </row>
    <row r="101" spans="1:6" ht="12.75" customHeight="1">
      <c r="A101" s="46" t="s">
        <v>134</v>
      </c>
      <c r="B101" s="35" t="s">
        <v>964</v>
      </c>
      <c r="C101" s="37" t="s">
        <v>452</v>
      </c>
      <c r="D101" s="37" t="s">
        <v>966</v>
      </c>
      <c r="E101" s="37" t="s">
        <v>967</v>
      </c>
      <c r="F101" s="248">
        <v>0.12</v>
      </c>
    </row>
    <row r="102" spans="1:6" ht="12.75" customHeight="1">
      <c r="A102" s="46" t="s">
        <v>147</v>
      </c>
      <c r="B102" s="35" t="s">
        <v>964</v>
      </c>
      <c r="C102" s="37" t="s">
        <v>452</v>
      </c>
      <c r="D102" s="37" t="s">
        <v>966</v>
      </c>
      <c r="E102" s="37" t="s">
        <v>967</v>
      </c>
      <c r="F102" s="248">
        <v>0.12</v>
      </c>
    </row>
    <row r="103" spans="1:6" ht="12.75" customHeight="1">
      <c r="A103" s="46" t="s">
        <v>150</v>
      </c>
      <c r="B103" s="35" t="s">
        <v>964</v>
      </c>
      <c r="C103" s="37" t="s">
        <v>452</v>
      </c>
      <c r="D103" s="37" t="s">
        <v>966</v>
      </c>
      <c r="E103" s="37" t="s">
        <v>967</v>
      </c>
      <c r="F103" s="248">
        <v>0.12</v>
      </c>
    </row>
    <row r="104" spans="1:6" ht="12.75" customHeight="1">
      <c r="A104" s="46" t="s">
        <v>162</v>
      </c>
      <c r="B104" s="35" t="s">
        <v>964</v>
      </c>
      <c r="C104" s="37" t="s">
        <v>452</v>
      </c>
      <c r="D104" s="37" t="s">
        <v>966</v>
      </c>
      <c r="E104" s="37" t="s">
        <v>967</v>
      </c>
      <c r="F104" s="248">
        <v>0.12</v>
      </c>
    </row>
    <row r="105" spans="1:6" ht="12.75" customHeight="1">
      <c r="A105" s="46" t="s">
        <v>66</v>
      </c>
      <c r="B105" s="35" t="s">
        <v>964</v>
      </c>
      <c r="C105" s="37" t="s">
        <v>561</v>
      </c>
      <c r="D105" s="37" t="s">
        <v>966</v>
      </c>
      <c r="E105" s="37" t="s">
        <v>967</v>
      </c>
      <c r="F105" s="248">
        <v>0.38</v>
      </c>
    </row>
    <row r="106" spans="1:6" ht="12.75" customHeight="1">
      <c r="A106" s="46" t="s">
        <v>78</v>
      </c>
      <c r="B106" s="35" t="s">
        <v>964</v>
      </c>
      <c r="C106" s="37" t="s">
        <v>561</v>
      </c>
      <c r="D106" s="37" t="s">
        <v>966</v>
      </c>
      <c r="E106" s="37" t="s">
        <v>967</v>
      </c>
      <c r="F106" s="248">
        <v>0.38</v>
      </c>
    </row>
    <row r="107" spans="1:6" ht="12.75" customHeight="1">
      <c r="A107" s="46" t="s">
        <v>85</v>
      </c>
      <c r="B107" s="35" t="s">
        <v>964</v>
      </c>
      <c r="C107" s="37" t="s">
        <v>561</v>
      </c>
      <c r="D107" s="37" t="s">
        <v>966</v>
      </c>
      <c r="E107" s="37" t="s">
        <v>967</v>
      </c>
      <c r="F107" s="248">
        <v>0.38</v>
      </c>
    </row>
    <row r="108" spans="1:6" ht="12.75" customHeight="1">
      <c r="A108" s="46" t="s">
        <v>88</v>
      </c>
      <c r="B108" s="35" t="s">
        <v>964</v>
      </c>
      <c r="C108" s="37" t="s">
        <v>561</v>
      </c>
      <c r="D108" s="37" t="s">
        <v>966</v>
      </c>
      <c r="E108" s="37" t="s">
        <v>967</v>
      </c>
      <c r="F108" s="248">
        <v>0.38</v>
      </c>
    </row>
    <row r="109" spans="1:6" ht="12.75" customHeight="1">
      <c r="A109" s="46" t="s">
        <v>91</v>
      </c>
      <c r="B109" s="35" t="s">
        <v>964</v>
      </c>
      <c r="C109" s="37" t="s">
        <v>561</v>
      </c>
      <c r="D109" s="37" t="s">
        <v>966</v>
      </c>
      <c r="E109" s="37" t="s">
        <v>967</v>
      </c>
      <c r="F109" s="248">
        <v>0.38</v>
      </c>
    </row>
    <row r="110" spans="1:6" ht="12.75" customHeight="1">
      <c r="A110" s="46" t="s">
        <v>98</v>
      </c>
      <c r="B110" s="35" t="s">
        <v>964</v>
      </c>
      <c r="C110" s="37" t="s">
        <v>561</v>
      </c>
      <c r="D110" s="37" t="s">
        <v>966</v>
      </c>
      <c r="E110" s="37" t="s">
        <v>967</v>
      </c>
      <c r="F110" s="248">
        <v>0.38</v>
      </c>
    </row>
    <row r="111" spans="1:6" ht="12.75" customHeight="1">
      <c r="A111" s="46" t="s">
        <v>103</v>
      </c>
      <c r="B111" s="35" t="s">
        <v>964</v>
      </c>
      <c r="C111" s="37" t="s">
        <v>561</v>
      </c>
      <c r="D111" s="37" t="s">
        <v>966</v>
      </c>
      <c r="E111" s="37" t="s">
        <v>967</v>
      </c>
      <c r="F111" s="248">
        <v>0.38</v>
      </c>
    </row>
    <row r="112" spans="1:6" ht="12.75" customHeight="1">
      <c r="A112" s="46" t="s">
        <v>110</v>
      </c>
      <c r="B112" s="35" t="s">
        <v>964</v>
      </c>
      <c r="C112" s="37" t="s">
        <v>561</v>
      </c>
      <c r="D112" s="37" t="s">
        <v>966</v>
      </c>
      <c r="E112" s="37" t="s">
        <v>967</v>
      </c>
      <c r="F112" s="248">
        <v>0.38</v>
      </c>
    </row>
    <row r="113" spans="1:6" ht="12.75" customHeight="1">
      <c r="A113" s="46" t="s">
        <v>117</v>
      </c>
      <c r="B113" s="35" t="s">
        <v>964</v>
      </c>
      <c r="C113" s="37" t="s">
        <v>561</v>
      </c>
      <c r="D113" s="37" t="s">
        <v>966</v>
      </c>
      <c r="E113" s="37" t="s">
        <v>967</v>
      </c>
      <c r="F113" s="248">
        <v>0.38</v>
      </c>
    </row>
    <row r="114" spans="1:6" ht="12.75" customHeight="1">
      <c r="A114" s="46" t="s">
        <v>120</v>
      </c>
      <c r="B114" s="35" t="s">
        <v>964</v>
      </c>
      <c r="C114" s="37" t="s">
        <v>561</v>
      </c>
      <c r="D114" s="37" t="s">
        <v>966</v>
      </c>
      <c r="E114" s="37" t="s">
        <v>967</v>
      </c>
      <c r="F114" s="248">
        <v>0.38</v>
      </c>
    </row>
    <row r="115" spans="1:6" ht="12.75" customHeight="1">
      <c r="A115" s="46" t="s">
        <v>128</v>
      </c>
      <c r="B115" s="35" t="s">
        <v>964</v>
      </c>
      <c r="C115" s="37" t="s">
        <v>561</v>
      </c>
      <c r="D115" s="37" t="s">
        <v>966</v>
      </c>
      <c r="E115" s="37" t="s">
        <v>967</v>
      </c>
      <c r="F115" s="248">
        <v>0.38</v>
      </c>
    </row>
    <row r="116" spans="1:6" ht="12.75" customHeight="1">
      <c r="A116" s="46" t="s">
        <v>131</v>
      </c>
      <c r="B116" s="35" t="s">
        <v>964</v>
      </c>
      <c r="C116" s="37" t="s">
        <v>561</v>
      </c>
      <c r="D116" s="37" t="s">
        <v>966</v>
      </c>
      <c r="E116" s="37" t="s">
        <v>967</v>
      </c>
      <c r="F116" s="248">
        <v>0.38</v>
      </c>
    </row>
    <row r="117" spans="1:6" ht="12.75" customHeight="1">
      <c r="A117" s="46" t="s">
        <v>134</v>
      </c>
      <c r="B117" s="35" t="s">
        <v>964</v>
      </c>
      <c r="C117" s="37" t="s">
        <v>561</v>
      </c>
      <c r="D117" s="37" t="s">
        <v>966</v>
      </c>
      <c r="E117" s="37" t="s">
        <v>967</v>
      </c>
      <c r="F117" s="248">
        <v>0.38</v>
      </c>
    </row>
    <row r="118" spans="1:6" ht="12.75" customHeight="1">
      <c r="A118" s="46" t="s">
        <v>140</v>
      </c>
      <c r="B118" s="35" t="s">
        <v>964</v>
      </c>
      <c r="C118" s="37" t="s">
        <v>561</v>
      </c>
      <c r="D118" s="37" t="s">
        <v>966</v>
      </c>
      <c r="E118" s="37" t="s">
        <v>967</v>
      </c>
      <c r="F118" s="248">
        <v>0.38</v>
      </c>
    </row>
    <row r="119" spans="1:6" ht="12.75" customHeight="1">
      <c r="A119" s="46" t="s">
        <v>147</v>
      </c>
      <c r="B119" s="35" t="s">
        <v>964</v>
      </c>
      <c r="C119" s="37" t="s">
        <v>561</v>
      </c>
      <c r="D119" s="37" t="s">
        <v>966</v>
      </c>
      <c r="E119" s="37" t="s">
        <v>967</v>
      </c>
      <c r="F119" s="248">
        <v>0.38</v>
      </c>
    </row>
    <row r="120" spans="1:6" ht="12.75" customHeight="1">
      <c r="A120" s="46" t="s">
        <v>150</v>
      </c>
      <c r="B120" s="35" t="s">
        <v>964</v>
      </c>
      <c r="C120" s="37" t="s">
        <v>561</v>
      </c>
      <c r="D120" s="37" t="s">
        <v>966</v>
      </c>
      <c r="E120" s="37" t="s">
        <v>967</v>
      </c>
      <c r="F120" s="248">
        <v>0.38</v>
      </c>
    </row>
    <row r="121" spans="1:6" ht="12.75" customHeight="1">
      <c r="A121" s="46" t="s">
        <v>124</v>
      </c>
      <c r="B121" s="35" t="s">
        <v>964</v>
      </c>
      <c r="C121" s="37" t="s">
        <v>561</v>
      </c>
      <c r="D121" s="37" t="s">
        <v>966</v>
      </c>
      <c r="E121" s="37" t="s">
        <v>967</v>
      </c>
      <c r="F121" s="248">
        <v>0.38</v>
      </c>
    </row>
    <row r="122" spans="1:6" ht="12.75" customHeight="1">
      <c r="A122" s="46" t="s">
        <v>162</v>
      </c>
      <c r="B122" s="35" t="s">
        <v>964</v>
      </c>
      <c r="C122" s="37" t="s">
        <v>561</v>
      </c>
      <c r="D122" s="37" t="s">
        <v>966</v>
      </c>
      <c r="E122" s="37" t="s">
        <v>967</v>
      </c>
      <c r="F122" s="248">
        <v>0.38</v>
      </c>
    </row>
    <row r="123" spans="1:6" ht="12.75" customHeight="1">
      <c r="A123" s="46" t="s">
        <v>159</v>
      </c>
      <c r="B123" s="35" t="s">
        <v>964</v>
      </c>
      <c r="C123" s="37" t="s">
        <v>561</v>
      </c>
      <c r="D123" s="37" t="s">
        <v>966</v>
      </c>
      <c r="E123" s="37" t="s">
        <v>967</v>
      </c>
      <c r="F123" s="248">
        <v>0.38</v>
      </c>
    </row>
    <row r="124" spans="1:6" ht="12.75" customHeight="1">
      <c r="A124" s="46" t="s">
        <v>138</v>
      </c>
      <c r="B124" s="35" t="s">
        <v>964</v>
      </c>
      <c r="C124" s="37" t="s">
        <v>656</v>
      </c>
      <c r="D124" s="37" t="s">
        <v>966</v>
      </c>
      <c r="E124" s="37" t="s">
        <v>967</v>
      </c>
      <c r="F124" s="248">
        <v>0.38</v>
      </c>
    </row>
    <row r="125" spans="1:6" ht="12.75" customHeight="1">
      <c r="A125" s="46" t="s">
        <v>124</v>
      </c>
      <c r="B125" s="35" t="s">
        <v>964</v>
      </c>
      <c r="C125" s="37" t="s">
        <v>656</v>
      </c>
      <c r="D125" s="37" t="s">
        <v>966</v>
      </c>
      <c r="E125" s="37" t="s">
        <v>967</v>
      </c>
      <c r="F125" s="248">
        <v>0.38</v>
      </c>
    </row>
    <row r="126" spans="1:6" ht="12.75" customHeight="1">
      <c r="A126" s="46" t="s">
        <v>128</v>
      </c>
      <c r="B126" s="35" t="s">
        <v>964</v>
      </c>
      <c r="C126" s="37" t="s">
        <v>656</v>
      </c>
      <c r="D126" s="37" t="s">
        <v>966</v>
      </c>
      <c r="E126" s="37" t="s">
        <v>967</v>
      </c>
      <c r="F126" s="248">
        <v>0.38</v>
      </c>
    </row>
    <row r="127" spans="1:6" ht="12.75" customHeight="1">
      <c r="A127" s="46" t="s">
        <v>134</v>
      </c>
      <c r="B127" s="35" t="s">
        <v>964</v>
      </c>
      <c r="C127" s="37" t="s">
        <v>656</v>
      </c>
      <c r="D127" s="37" t="s">
        <v>966</v>
      </c>
      <c r="E127" s="37" t="s">
        <v>967</v>
      </c>
      <c r="F127" s="248">
        <v>0.38</v>
      </c>
    </row>
    <row r="128" spans="1:6" ht="12.75" customHeight="1">
      <c r="A128" s="46" t="s">
        <v>155</v>
      </c>
      <c r="B128" s="35" t="s">
        <v>964</v>
      </c>
      <c r="C128" s="37" t="s">
        <v>656</v>
      </c>
      <c r="D128" s="37" t="s">
        <v>966</v>
      </c>
      <c r="E128" s="37" t="s">
        <v>967</v>
      </c>
      <c r="F128" s="248">
        <v>0.38</v>
      </c>
    </row>
    <row r="129" spans="1:6" ht="12.75" customHeight="1">
      <c r="A129" s="46" t="s">
        <v>169</v>
      </c>
      <c r="B129" s="35" t="s">
        <v>964</v>
      </c>
      <c r="C129" s="37" t="s">
        <v>656</v>
      </c>
      <c r="D129" s="37" t="s">
        <v>966</v>
      </c>
      <c r="E129" s="37" t="s">
        <v>967</v>
      </c>
      <c r="F129" s="248">
        <v>0.38</v>
      </c>
    </row>
    <row r="130" spans="1:6" ht="12.75" customHeight="1">
      <c r="A130" s="46" t="s">
        <v>186</v>
      </c>
      <c r="B130" s="35" t="s">
        <v>964</v>
      </c>
      <c r="C130" s="37" t="s">
        <v>656</v>
      </c>
      <c r="D130" s="37" t="s">
        <v>966</v>
      </c>
      <c r="E130" s="37" t="s">
        <v>967</v>
      </c>
      <c r="F130" s="248">
        <v>0.38</v>
      </c>
    </row>
    <row r="131" spans="1:6" ht="12.75" customHeight="1">
      <c r="A131" s="46" t="s">
        <v>78</v>
      </c>
      <c r="B131" s="35" t="s">
        <v>964</v>
      </c>
      <c r="C131" s="37" t="s">
        <v>656</v>
      </c>
      <c r="D131" s="37" t="s">
        <v>966</v>
      </c>
      <c r="E131" s="37" t="s">
        <v>967</v>
      </c>
      <c r="F131" s="248">
        <v>0.38</v>
      </c>
    </row>
    <row r="132" spans="1:6" ht="12.75" customHeight="1">
      <c r="A132" s="46" t="s">
        <v>91</v>
      </c>
      <c r="B132" s="35" t="s">
        <v>964</v>
      </c>
      <c r="C132" s="37" t="s">
        <v>656</v>
      </c>
      <c r="D132" s="37" t="s">
        <v>966</v>
      </c>
      <c r="E132" s="37" t="s">
        <v>967</v>
      </c>
      <c r="F132" s="248">
        <v>0.38</v>
      </c>
    </row>
    <row r="133" spans="1:6" ht="12.75" customHeight="1">
      <c r="A133" s="46" t="s">
        <v>98</v>
      </c>
      <c r="B133" s="35" t="s">
        <v>964</v>
      </c>
      <c r="C133" s="37" t="s">
        <v>656</v>
      </c>
      <c r="D133" s="37" t="s">
        <v>966</v>
      </c>
      <c r="E133" s="37" t="s">
        <v>967</v>
      </c>
      <c r="F133" s="248">
        <v>0.38</v>
      </c>
    </row>
    <row r="134" spans="1:6" ht="12.75" customHeight="1">
      <c r="A134" s="46" t="s">
        <v>110</v>
      </c>
      <c r="B134" s="35" t="s">
        <v>964</v>
      </c>
      <c r="C134" s="37" t="s">
        <v>656</v>
      </c>
      <c r="D134" s="37" t="s">
        <v>966</v>
      </c>
      <c r="E134" s="37" t="s">
        <v>967</v>
      </c>
      <c r="F134" s="248">
        <v>0.38</v>
      </c>
    </row>
    <row r="135" spans="1:6" ht="12.75" customHeight="1">
      <c r="A135" s="46" t="s">
        <v>120</v>
      </c>
      <c r="B135" s="35" t="s">
        <v>964</v>
      </c>
      <c r="C135" s="37" t="s">
        <v>656</v>
      </c>
      <c r="D135" s="37" t="s">
        <v>966</v>
      </c>
      <c r="E135" s="37" t="s">
        <v>967</v>
      </c>
      <c r="F135" s="248">
        <v>0.38</v>
      </c>
    </row>
    <row r="136" spans="1:6" ht="12.75" customHeight="1">
      <c r="A136" s="46" t="s">
        <v>124</v>
      </c>
      <c r="B136" s="35" t="s">
        <v>964</v>
      </c>
      <c r="C136" s="37" t="s">
        <v>656</v>
      </c>
      <c r="D136" s="37" t="s">
        <v>966</v>
      </c>
      <c r="E136" s="37" t="s">
        <v>967</v>
      </c>
      <c r="F136" s="248">
        <v>0.38</v>
      </c>
    </row>
    <row r="137" spans="1:6" ht="12.75" customHeight="1">
      <c r="A137" s="46" t="s">
        <v>131</v>
      </c>
      <c r="B137" s="35" t="s">
        <v>964</v>
      </c>
      <c r="C137" s="37" t="s">
        <v>656</v>
      </c>
      <c r="D137" s="37" t="s">
        <v>966</v>
      </c>
      <c r="E137" s="37" t="s">
        <v>967</v>
      </c>
      <c r="F137" s="248">
        <v>0.38</v>
      </c>
    </row>
    <row r="138" spans="1:6" ht="12.75" customHeight="1">
      <c r="A138" s="46" t="s">
        <v>140</v>
      </c>
      <c r="B138" s="35" t="s">
        <v>964</v>
      </c>
      <c r="C138" s="37" t="s">
        <v>656</v>
      </c>
      <c r="D138" s="37" t="s">
        <v>966</v>
      </c>
      <c r="E138" s="37" t="s">
        <v>967</v>
      </c>
      <c r="F138" s="248">
        <v>0.38</v>
      </c>
    </row>
    <row r="139" spans="1:6" ht="12.75" customHeight="1">
      <c r="A139" s="46" t="s">
        <v>147</v>
      </c>
      <c r="B139" s="35" t="s">
        <v>964</v>
      </c>
      <c r="C139" s="37" t="s">
        <v>656</v>
      </c>
      <c r="D139" s="37" t="s">
        <v>966</v>
      </c>
      <c r="E139" s="37" t="s">
        <v>967</v>
      </c>
      <c r="F139" s="248">
        <v>0.38</v>
      </c>
    </row>
    <row r="140" spans="1:6" ht="12.75" customHeight="1">
      <c r="A140" s="46" t="s">
        <v>150</v>
      </c>
      <c r="B140" s="35" t="s">
        <v>964</v>
      </c>
      <c r="C140" s="37" t="s">
        <v>656</v>
      </c>
      <c r="D140" s="37" t="s">
        <v>966</v>
      </c>
      <c r="E140" s="37" t="s">
        <v>967</v>
      </c>
      <c r="F140" s="248">
        <v>0.38</v>
      </c>
    </row>
    <row r="141" spans="1:6" ht="12.75" customHeight="1">
      <c r="A141" s="46" t="s">
        <v>159</v>
      </c>
      <c r="B141" s="35" t="s">
        <v>964</v>
      </c>
      <c r="C141" s="37" t="s">
        <v>656</v>
      </c>
      <c r="D141" s="37" t="s">
        <v>966</v>
      </c>
      <c r="E141" s="37" t="s">
        <v>967</v>
      </c>
      <c r="F141" s="248">
        <v>0.38</v>
      </c>
    </row>
    <row r="142" spans="1:6" ht="12.75" customHeight="1">
      <c r="A142" s="46" t="s">
        <v>162</v>
      </c>
      <c r="B142" s="35" t="s">
        <v>964</v>
      </c>
      <c r="C142" s="37" t="s">
        <v>656</v>
      </c>
      <c r="D142" s="37" t="s">
        <v>966</v>
      </c>
      <c r="E142" s="37" t="s">
        <v>967</v>
      </c>
      <c r="F142" s="248">
        <v>0.38</v>
      </c>
    </row>
    <row r="143" spans="1:6" ht="12.75" customHeight="1">
      <c r="A143" s="46" t="s">
        <v>170</v>
      </c>
      <c r="B143" s="35" t="s">
        <v>964</v>
      </c>
      <c r="C143" s="37" t="s">
        <v>656</v>
      </c>
      <c r="D143" s="37" t="s">
        <v>966</v>
      </c>
      <c r="E143" s="37" t="s">
        <v>967</v>
      </c>
      <c r="F143" s="248">
        <v>0.38</v>
      </c>
    </row>
    <row r="144" spans="1:6" ht="12.75" customHeight="1">
      <c r="A144" s="46" t="s">
        <v>176</v>
      </c>
      <c r="B144" s="35" t="s">
        <v>964</v>
      </c>
      <c r="C144" s="37" t="s">
        <v>656</v>
      </c>
      <c r="D144" s="37" t="s">
        <v>966</v>
      </c>
      <c r="E144" s="37" t="s">
        <v>967</v>
      </c>
      <c r="F144" s="248">
        <v>0.38</v>
      </c>
    </row>
    <row r="145" spans="1:6" ht="12.75" customHeight="1">
      <c r="A145" s="46" t="s">
        <v>181</v>
      </c>
      <c r="B145" s="35" t="s">
        <v>964</v>
      </c>
      <c r="C145" s="37" t="s">
        <v>656</v>
      </c>
      <c r="D145" s="37" t="s">
        <v>966</v>
      </c>
      <c r="E145" s="37" t="s">
        <v>967</v>
      </c>
      <c r="F145" s="248">
        <v>0.38</v>
      </c>
    </row>
    <row r="146" spans="1:6" ht="33.75" customHeight="1">
      <c r="A146" s="61" t="s">
        <v>192</v>
      </c>
      <c r="B146" s="35" t="s">
        <v>964</v>
      </c>
      <c r="C146" s="37" t="s">
        <v>656</v>
      </c>
      <c r="D146" s="37" t="s">
        <v>966</v>
      </c>
      <c r="E146" s="37" t="s">
        <v>967</v>
      </c>
      <c r="F146" s="248">
        <v>0.38</v>
      </c>
    </row>
    <row r="147" spans="1:6" ht="28.5" customHeight="1">
      <c r="A147" s="61" t="s">
        <v>201</v>
      </c>
      <c r="B147" s="35" t="s">
        <v>964</v>
      </c>
      <c r="C147" s="37" t="s">
        <v>656</v>
      </c>
      <c r="D147" s="37" t="s">
        <v>966</v>
      </c>
      <c r="E147" s="37" t="s">
        <v>967</v>
      </c>
      <c r="F147" s="248">
        <v>0.38</v>
      </c>
    </row>
    <row r="148" spans="1:6" ht="28.5" customHeight="1">
      <c r="A148" s="61" t="s">
        <v>207</v>
      </c>
      <c r="B148" s="35" t="s">
        <v>964</v>
      </c>
      <c r="C148" s="37" t="s">
        <v>656</v>
      </c>
      <c r="D148" s="37" t="s">
        <v>966</v>
      </c>
      <c r="E148" s="37" t="s">
        <v>967</v>
      </c>
      <c r="F148" s="248">
        <v>0.38</v>
      </c>
    </row>
    <row r="149" spans="1:6" ht="28.5" customHeight="1">
      <c r="A149" s="61" t="s">
        <v>213</v>
      </c>
      <c r="B149" s="35" t="s">
        <v>964</v>
      </c>
      <c r="C149" s="37" t="s">
        <v>656</v>
      </c>
      <c r="D149" s="37" t="s">
        <v>966</v>
      </c>
      <c r="E149" s="37" t="s">
        <v>967</v>
      </c>
      <c r="F149" s="248">
        <v>0.38</v>
      </c>
    </row>
    <row r="150" spans="1:6" ht="28.5" customHeight="1">
      <c r="A150" s="61" t="s">
        <v>217</v>
      </c>
      <c r="B150" s="35" t="s">
        <v>964</v>
      </c>
      <c r="C150" s="37" t="s">
        <v>656</v>
      </c>
      <c r="D150" s="37" t="s">
        <v>966</v>
      </c>
      <c r="E150" s="37" t="s">
        <v>967</v>
      </c>
      <c r="F150" s="248">
        <v>0.38</v>
      </c>
    </row>
    <row r="151" spans="1:6" ht="12.75" customHeight="1">
      <c r="A151" s="46" t="s">
        <v>124</v>
      </c>
      <c r="B151" s="35" t="s">
        <v>964</v>
      </c>
      <c r="C151" s="37" t="s">
        <v>764</v>
      </c>
      <c r="D151" s="37" t="s">
        <v>966</v>
      </c>
      <c r="E151" s="37" t="s">
        <v>967</v>
      </c>
      <c r="F151" s="248">
        <v>0.5</v>
      </c>
    </row>
    <row r="152" spans="1:6" ht="12.75" customHeight="1">
      <c r="A152" s="46" t="s">
        <v>128</v>
      </c>
      <c r="B152" s="35" t="s">
        <v>964</v>
      </c>
      <c r="C152" s="37" t="s">
        <v>764</v>
      </c>
      <c r="D152" s="37" t="s">
        <v>966</v>
      </c>
      <c r="E152" s="37" t="s">
        <v>967</v>
      </c>
      <c r="F152" s="248">
        <v>0.5</v>
      </c>
    </row>
    <row r="153" spans="1:6" ht="12.75" customHeight="1">
      <c r="A153" s="46" t="s">
        <v>134</v>
      </c>
      <c r="B153" s="35" t="s">
        <v>964</v>
      </c>
      <c r="C153" s="37" t="s">
        <v>764</v>
      </c>
      <c r="D153" s="37" t="s">
        <v>966</v>
      </c>
      <c r="E153" s="37" t="s">
        <v>967</v>
      </c>
      <c r="F153" s="248">
        <v>0.5</v>
      </c>
    </row>
    <row r="154" spans="1:6" ht="12.75" customHeight="1">
      <c r="A154" s="46" t="s">
        <v>138</v>
      </c>
      <c r="B154" s="35" t="s">
        <v>964</v>
      </c>
      <c r="C154" s="37" t="s">
        <v>764</v>
      </c>
      <c r="D154" s="37" t="s">
        <v>966</v>
      </c>
      <c r="E154" s="37" t="s">
        <v>967</v>
      </c>
      <c r="F154" s="248">
        <v>0.5</v>
      </c>
    </row>
    <row r="155" spans="1:6" ht="12.75" customHeight="1">
      <c r="A155" s="46" t="s">
        <v>140</v>
      </c>
      <c r="B155" s="35" t="s">
        <v>964</v>
      </c>
      <c r="C155" s="37" t="s">
        <v>764</v>
      </c>
      <c r="D155" s="37" t="s">
        <v>966</v>
      </c>
      <c r="E155" s="37" t="s">
        <v>967</v>
      </c>
      <c r="F155" s="248">
        <v>0.5</v>
      </c>
    </row>
    <row r="156" spans="1:6" ht="12.75" customHeight="1">
      <c r="A156" s="46" t="s">
        <v>147</v>
      </c>
      <c r="B156" s="35" t="s">
        <v>964</v>
      </c>
      <c r="C156" s="37" t="s">
        <v>764</v>
      </c>
      <c r="D156" s="37" t="s">
        <v>966</v>
      </c>
      <c r="E156" s="37" t="s">
        <v>967</v>
      </c>
      <c r="F156" s="248">
        <v>0.5</v>
      </c>
    </row>
    <row r="157" spans="1:6" ht="12.75" customHeight="1">
      <c r="A157" s="46" t="s">
        <v>150</v>
      </c>
      <c r="B157" s="35" t="s">
        <v>964</v>
      </c>
      <c r="C157" s="37" t="s">
        <v>764</v>
      </c>
      <c r="D157" s="37" t="s">
        <v>966</v>
      </c>
      <c r="E157" s="37" t="s">
        <v>967</v>
      </c>
      <c r="F157" s="248">
        <v>0.5</v>
      </c>
    </row>
    <row r="158" spans="1:6" ht="12.75" customHeight="1">
      <c r="A158" s="46" t="s">
        <v>155</v>
      </c>
      <c r="B158" s="35" t="s">
        <v>964</v>
      </c>
      <c r="C158" s="37" t="s">
        <v>764</v>
      </c>
      <c r="D158" s="37" t="s">
        <v>966</v>
      </c>
      <c r="E158" s="37" t="s">
        <v>967</v>
      </c>
      <c r="F158" s="248">
        <v>0.5</v>
      </c>
    </row>
    <row r="159" spans="1:6" ht="12.75" customHeight="1">
      <c r="A159" s="46" t="s">
        <v>159</v>
      </c>
      <c r="B159" s="35" t="s">
        <v>964</v>
      </c>
      <c r="C159" s="37" t="s">
        <v>764</v>
      </c>
      <c r="D159" s="37" t="s">
        <v>966</v>
      </c>
      <c r="E159" s="37" t="s">
        <v>967</v>
      </c>
      <c r="F159" s="248">
        <v>0.5</v>
      </c>
    </row>
    <row r="160" spans="1:6" ht="12.75" customHeight="1">
      <c r="A160" s="46" t="s">
        <v>162</v>
      </c>
      <c r="B160" s="35" t="s">
        <v>964</v>
      </c>
      <c r="C160" s="37" t="s">
        <v>764</v>
      </c>
      <c r="D160" s="37" t="s">
        <v>966</v>
      </c>
      <c r="E160" s="37" t="s">
        <v>967</v>
      </c>
      <c r="F160" s="248">
        <v>0.5</v>
      </c>
    </row>
    <row r="161" spans="1:6" ht="12.75" customHeight="1">
      <c r="A161" s="46" t="s">
        <v>169</v>
      </c>
      <c r="B161" s="35" t="s">
        <v>964</v>
      </c>
      <c r="C161" s="37" t="s">
        <v>764</v>
      </c>
      <c r="D161" s="37" t="s">
        <v>966</v>
      </c>
      <c r="E161" s="37" t="s">
        <v>967</v>
      </c>
      <c r="F161" s="248">
        <v>0.5</v>
      </c>
    </row>
    <row r="162" spans="1:6" ht="12.75" customHeight="1">
      <c r="A162" s="46" t="s">
        <v>170</v>
      </c>
      <c r="B162" s="35" t="s">
        <v>964</v>
      </c>
      <c r="C162" s="37" t="s">
        <v>764</v>
      </c>
      <c r="D162" s="37" t="s">
        <v>966</v>
      </c>
      <c r="E162" s="37" t="s">
        <v>967</v>
      </c>
      <c r="F162" s="248">
        <v>0.5</v>
      </c>
    </row>
    <row r="163" spans="1:6" ht="12.75" customHeight="1">
      <c r="A163" s="46" t="s">
        <v>176</v>
      </c>
      <c r="B163" s="35" t="s">
        <v>964</v>
      </c>
      <c r="C163" s="37" t="s">
        <v>764</v>
      </c>
      <c r="D163" s="37" t="s">
        <v>966</v>
      </c>
      <c r="E163" s="37" t="s">
        <v>967</v>
      </c>
      <c r="F163" s="248">
        <v>0.5</v>
      </c>
    </row>
    <row r="164" spans="1:6" ht="12.75" customHeight="1">
      <c r="A164" s="46" t="s">
        <v>181</v>
      </c>
      <c r="B164" s="35" t="s">
        <v>964</v>
      </c>
      <c r="C164" s="37" t="s">
        <v>764</v>
      </c>
      <c r="D164" s="37" t="s">
        <v>966</v>
      </c>
      <c r="E164" s="37" t="s">
        <v>967</v>
      </c>
      <c r="F164" s="248">
        <v>0.5</v>
      </c>
    </row>
    <row r="165" spans="1:6" ht="12.75" customHeight="1">
      <c r="A165" s="46" t="s">
        <v>186</v>
      </c>
      <c r="B165" s="35" t="s">
        <v>964</v>
      </c>
      <c r="C165" s="37" t="s">
        <v>764</v>
      </c>
      <c r="D165" s="37" t="s">
        <v>966</v>
      </c>
      <c r="E165" s="37" t="s">
        <v>967</v>
      </c>
      <c r="F165" s="248">
        <v>0.5</v>
      </c>
    </row>
    <row r="166" spans="1:6" ht="26.4">
      <c r="A166" s="61" t="s">
        <v>192</v>
      </c>
      <c r="B166" s="35" t="s">
        <v>964</v>
      </c>
      <c r="C166" s="37" t="s">
        <v>764</v>
      </c>
      <c r="D166" s="37" t="s">
        <v>966</v>
      </c>
      <c r="E166" s="37" t="s">
        <v>967</v>
      </c>
      <c r="F166" s="248">
        <v>0.5</v>
      </c>
    </row>
    <row r="167" spans="1:6" ht="26.4">
      <c r="A167" s="71" t="s">
        <v>201</v>
      </c>
      <c r="B167" s="35" t="s">
        <v>964</v>
      </c>
      <c r="C167" s="37" t="s">
        <v>764</v>
      </c>
      <c r="D167" s="37" t="s">
        <v>966</v>
      </c>
      <c r="E167" s="37" t="s">
        <v>967</v>
      </c>
      <c r="F167" s="248">
        <v>0.5</v>
      </c>
    </row>
    <row r="168" spans="1:6" ht="26.4">
      <c r="A168" s="61" t="s">
        <v>213</v>
      </c>
      <c r="B168" s="35" t="s">
        <v>964</v>
      </c>
      <c r="C168" s="37" t="s">
        <v>764</v>
      </c>
      <c r="D168" s="37" t="s">
        <v>966</v>
      </c>
      <c r="E168" s="37" t="s">
        <v>967</v>
      </c>
      <c r="F168" s="248">
        <v>0.5</v>
      </c>
    </row>
    <row r="169" spans="1:6" ht="12.75" customHeight="1">
      <c r="A169" s="153" t="s">
        <v>117</v>
      </c>
      <c r="B169" s="35" t="s">
        <v>964</v>
      </c>
      <c r="C169" s="37" t="s">
        <v>803</v>
      </c>
      <c r="D169" s="37" t="s">
        <v>966</v>
      </c>
      <c r="E169" s="37" t="s">
        <v>967</v>
      </c>
      <c r="F169" s="248">
        <v>0.38</v>
      </c>
    </row>
    <row r="170" spans="1:6" ht="12.75" customHeight="1">
      <c r="A170" s="153" t="s">
        <v>120</v>
      </c>
      <c r="B170" s="35" t="s">
        <v>964</v>
      </c>
      <c r="C170" s="37" t="s">
        <v>803</v>
      </c>
      <c r="D170" s="37" t="s">
        <v>966</v>
      </c>
      <c r="E170" s="37" t="s">
        <v>967</v>
      </c>
      <c r="F170" s="248">
        <v>0.38</v>
      </c>
    </row>
    <row r="171" spans="1:6" ht="12.75" customHeight="1">
      <c r="A171" s="153" t="s">
        <v>124</v>
      </c>
      <c r="B171" s="35" t="s">
        <v>964</v>
      </c>
      <c r="C171" s="37" t="s">
        <v>803</v>
      </c>
      <c r="D171" s="37" t="s">
        <v>966</v>
      </c>
      <c r="E171" s="37" t="s">
        <v>967</v>
      </c>
      <c r="F171" s="248">
        <v>0.38</v>
      </c>
    </row>
    <row r="172" spans="1:6" ht="12.75" customHeight="1">
      <c r="A172" s="153" t="s">
        <v>128</v>
      </c>
      <c r="B172" s="35" t="s">
        <v>964</v>
      </c>
      <c r="C172" s="37" t="s">
        <v>803</v>
      </c>
      <c r="D172" s="37" t="s">
        <v>966</v>
      </c>
      <c r="E172" s="37" t="s">
        <v>967</v>
      </c>
      <c r="F172" s="248">
        <v>0.38</v>
      </c>
    </row>
    <row r="173" spans="1:6" ht="12.75" customHeight="1">
      <c r="A173" s="153" t="s">
        <v>131</v>
      </c>
      <c r="B173" s="35" t="s">
        <v>964</v>
      </c>
      <c r="C173" s="37" t="s">
        <v>803</v>
      </c>
      <c r="D173" s="37" t="s">
        <v>966</v>
      </c>
      <c r="E173" s="37" t="s">
        <v>967</v>
      </c>
      <c r="F173" s="248">
        <v>0.38</v>
      </c>
    </row>
    <row r="174" spans="1:6" ht="12.75" customHeight="1">
      <c r="A174" s="153" t="s">
        <v>134</v>
      </c>
      <c r="B174" s="35" t="s">
        <v>964</v>
      </c>
      <c r="C174" s="37" t="s">
        <v>803</v>
      </c>
      <c r="D174" s="37" t="s">
        <v>966</v>
      </c>
      <c r="E174" s="37" t="s">
        <v>967</v>
      </c>
      <c r="F174" s="248">
        <v>0.38</v>
      </c>
    </row>
    <row r="175" spans="1:6" ht="12.75" customHeight="1">
      <c r="A175" s="153" t="s">
        <v>138</v>
      </c>
      <c r="B175" s="35" t="s">
        <v>964</v>
      </c>
      <c r="C175" s="37" t="s">
        <v>803</v>
      </c>
      <c r="D175" s="37" t="s">
        <v>966</v>
      </c>
      <c r="E175" s="37" t="s">
        <v>967</v>
      </c>
      <c r="F175" s="248">
        <v>0.38</v>
      </c>
    </row>
    <row r="176" spans="1:6" ht="12.75" customHeight="1">
      <c r="A176" s="153" t="s">
        <v>140</v>
      </c>
      <c r="B176" s="35" t="s">
        <v>964</v>
      </c>
      <c r="C176" s="37" t="s">
        <v>803</v>
      </c>
      <c r="D176" s="37" t="s">
        <v>966</v>
      </c>
      <c r="E176" s="37" t="s">
        <v>967</v>
      </c>
      <c r="F176" s="248">
        <v>0.38</v>
      </c>
    </row>
    <row r="177" spans="1:6" ht="12.75" customHeight="1">
      <c r="A177" s="153" t="s">
        <v>147</v>
      </c>
      <c r="B177" s="35" t="s">
        <v>964</v>
      </c>
      <c r="C177" s="37" t="s">
        <v>803</v>
      </c>
      <c r="D177" s="37" t="s">
        <v>966</v>
      </c>
      <c r="E177" s="37" t="s">
        <v>967</v>
      </c>
      <c r="F177" s="248">
        <v>0.38</v>
      </c>
    </row>
    <row r="178" spans="1:6" ht="12.75" customHeight="1">
      <c r="A178" s="153" t="s">
        <v>150</v>
      </c>
      <c r="B178" s="35" t="s">
        <v>964</v>
      </c>
      <c r="C178" s="37" t="s">
        <v>803</v>
      </c>
      <c r="D178" s="37" t="s">
        <v>966</v>
      </c>
      <c r="E178" s="37" t="s">
        <v>967</v>
      </c>
      <c r="F178" s="248">
        <v>0.38</v>
      </c>
    </row>
    <row r="179" spans="1:6" ht="12.75" customHeight="1">
      <c r="A179" s="153" t="s">
        <v>155</v>
      </c>
      <c r="B179" s="35" t="s">
        <v>964</v>
      </c>
      <c r="C179" s="37" t="s">
        <v>803</v>
      </c>
      <c r="D179" s="37" t="s">
        <v>966</v>
      </c>
      <c r="E179" s="37" t="s">
        <v>967</v>
      </c>
      <c r="F179" s="248">
        <v>0.38</v>
      </c>
    </row>
    <row r="180" spans="1:6" ht="12.75" customHeight="1">
      <c r="A180" s="153" t="s">
        <v>159</v>
      </c>
      <c r="B180" s="35" t="s">
        <v>964</v>
      </c>
      <c r="C180" s="37" t="s">
        <v>803</v>
      </c>
      <c r="D180" s="37" t="s">
        <v>966</v>
      </c>
      <c r="E180" s="37" t="s">
        <v>967</v>
      </c>
      <c r="F180" s="248">
        <v>0.38</v>
      </c>
    </row>
    <row r="181" spans="1:6" ht="12.75" customHeight="1">
      <c r="A181" s="153" t="s">
        <v>162</v>
      </c>
      <c r="B181" s="35" t="s">
        <v>964</v>
      </c>
      <c r="C181" s="37" t="s">
        <v>803</v>
      </c>
      <c r="D181" s="37" t="s">
        <v>966</v>
      </c>
      <c r="E181" s="37" t="s">
        <v>967</v>
      </c>
      <c r="F181" s="248">
        <v>0.38</v>
      </c>
    </row>
    <row r="182" spans="1:6" ht="12.75" customHeight="1">
      <c r="A182" s="153" t="s">
        <v>169</v>
      </c>
      <c r="B182" s="35" t="s">
        <v>964</v>
      </c>
      <c r="C182" s="37" t="s">
        <v>803</v>
      </c>
      <c r="D182" s="37" t="s">
        <v>966</v>
      </c>
      <c r="E182" s="37" t="s">
        <v>967</v>
      </c>
      <c r="F182" s="248">
        <v>0.38</v>
      </c>
    </row>
    <row r="183" spans="1:6" ht="12.75" customHeight="1">
      <c r="A183" s="153" t="s">
        <v>170</v>
      </c>
      <c r="B183" s="35" t="s">
        <v>964</v>
      </c>
      <c r="C183" s="37" t="s">
        <v>803</v>
      </c>
      <c r="D183" s="37" t="s">
        <v>966</v>
      </c>
      <c r="E183" s="37" t="s">
        <v>967</v>
      </c>
      <c r="F183" s="248">
        <v>0.38</v>
      </c>
    </row>
    <row r="184" spans="1:6" ht="12.75" customHeight="1">
      <c r="A184" s="153" t="s">
        <v>176</v>
      </c>
      <c r="B184" s="35" t="s">
        <v>964</v>
      </c>
      <c r="C184" s="37" t="s">
        <v>803</v>
      </c>
      <c r="D184" s="37" t="s">
        <v>966</v>
      </c>
      <c r="E184" s="37" t="s">
        <v>967</v>
      </c>
      <c r="F184" s="248">
        <v>0.38</v>
      </c>
    </row>
    <row r="185" spans="1:6" ht="12.75" customHeight="1">
      <c r="A185" s="153" t="s">
        <v>181</v>
      </c>
      <c r="B185" s="35" t="s">
        <v>964</v>
      </c>
      <c r="C185" s="37" t="s">
        <v>803</v>
      </c>
      <c r="D185" s="37" t="s">
        <v>966</v>
      </c>
      <c r="E185" s="37" t="s">
        <v>967</v>
      </c>
      <c r="F185" s="248">
        <v>0.38</v>
      </c>
    </row>
    <row r="186" spans="1:6" ht="12.75" customHeight="1">
      <c r="A186" s="153" t="s">
        <v>186</v>
      </c>
      <c r="B186" s="35" t="s">
        <v>964</v>
      </c>
      <c r="C186" s="37" t="s">
        <v>803</v>
      </c>
      <c r="D186" s="37" t="s">
        <v>966</v>
      </c>
      <c r="E186" s="37" t="s">
        <v>967</v>
      </c>
      <c r="F186" s="248">
        <v>0.38</v>
      </c>
    </row>
    <row r="187" spans="1:6" ht="12.75" customHeight="1">
      <c r="A187" s="71" t="s">
        <v>201</v>
      </c>
      <c r="B187" s="35" t="s">
        <v>964</v>
      </c>
      <c r="C187" s="37" t="s">
        <v>803</v>
      </c>
      <c r="D187" s="37" t="s">
        <v>966</v>
      </c>
      <c r="E187" s="37" t="s">
        <v>967</v>
      </c>
      <c r="F187" s="248">
        <v>0.38</v>
      </c>
    </row>
    <row r="188" spans="1:6" ht="12.75" customHeight="1">
      <c r="A188" s="61" t="s">
        <v>213</v>
      </c>
      <c r="B188" s="35" t="s">
        <v>964</v>
      </c>
      <c r="C188" s="37" t="s">
        <v>803</v>
      </c>
      <c r="D188" s="37" t="s">
        <v>966</v>
      </c>
      <c r="E188" s="37" t="s">
        <v>967</v>
      </c>
      <c r="F188" s="248">
        <v>0.38</v>
      </c>
    </row>
    <row r="189" spans="1:6" ht="12.75" customHeight="1">
      <c r="A189" s="46" t="s">
        <v>66</v>
      </c>
      <c r="B189" s="35" t="s">
        <v>964</v>
      </c>
      <c r="C189" s="37" t="s">
        <v>868</v>
      </c>
      <c r="D189" s="37" t="s">
        <v>966</v>
      </c>
      <c r="E189" s="37" t="s">
        <v>967</v>
      </c>
      <c r="F189" s="250">
        <v>0.3</v>
      </c>
    </row>
    <row r="190" spans="1:6" ht="12.75" customHeight="1">
      <c r="A190" s="46" t="s">
        <v>78</v>
      </c>
      <c r="B190" s="35" t="s">
        <v>964</v>
      </c>
      <c r="C190" s="37" t="s">
        <v>868</v>
      </c>
      <c r="D190" s="37" t="s">
        <v>966</v>
      </c>
      <c r="E190" s="37" t="s">
        <v>967</v>
      </c>
      <c r="F190" s="250">
        <v>0.3</v>
      </c>
    </row>
    <row r="191" spans="1:6" ht="12.75" customHeight="1">
      <c r="A191" s="46" t="s">
        <v>88</v>
      </c>
      <c r="B191" s="35" t="s">
        <v>964</v>
      </c>
      <c r="C191" s="37" t="s">
        <v>868</v>
      </c>
      <c r="D191" s="37" t="s">
        <v>966</v>
      </c>
      <c r="E191" s="37" t="s">
        <v>967</v>
      </c>
      <c r="F191" s="250">
        <v>0.3</v>
      </c>
    </row>
    <row r="192" spans="1:6" ht="12.75" customHeight="1">
      <c r="A192" s="46" t="s">
        <v>91</v>
      </c>
      <c r="B192" s="35" t="s">
        <v>964</v>
      </c>
      <c r="C192" s="37" t="s">
        <v>868</v>
      </c>
      <c r="D192" s="37" t="s">
        <v>966</v>
      </c>
      <c r="E192" s="37" t="s">
        <v>967</v>
      </c>
      <c r="F192" s="250">
        <v>0.3</v>
      </c>
    </row>
    <row r="193" spans="1:6" ht="12.75" customHeight="1">
      <c r="A193" s="46" t="s">
        <v>117</v>
      </c>
      <c r="B193" s="35" t="s">
        <v>964</v>
      </c>
      <c r="C193" s="37" t="s">
        <v>868</v>
      </c>
      <c r="D193" s="37" t="s">
        <v>966</v>
      </c>
      <c r="E193" s="37" t="s">
        <v>967</v>
      </c>
      <c r="F193" s="250">
        <v>0.3</v>
      </c>
    </row>
    <row r="194" spans="1:6" ht="12.75" customHeight="1">
      <c r="A194" s="46" t="s">
        <v>120</v>
      </c>
      <c r="B194" s="35" t="s">
        <v>964</v>
      </c>
      <c r="C194" s="37" t="s">
        <v>868</v>
      </c>
      <c r="D194" s="37" t="s">
        <v>966</v>
      </c>
      <c r="E194" s="37" t="s">
        <v>967</v>
      </c>
      <c r="F194" s="250">
        <v>0.3</v>
      </c>
    </row>
    <row r="195" spans="1:6" ht="12.75" customHeight="1">
      <c r="A195" s="46" t="s">
        <v>124</v>
      </c>
      <c r="B195" s="35" t="s">
        <v>964</v>
      </c>
      <c r="C195" s="37" t="s">
        <v>868</v>
      </c>
      <c r="D195" s="37" t="s">
        <v>966</v>
      </c>
      <c r="E195" s="37" t="s">
        <v>967</v>
      </c>
      <c r="F195" s="250">
        <v>0.3</v>
      </c>
    </row>
    <row r="196" spans="1:6" ht="12.75" customHeight="1">
      <c r="A196" s="46" t="s">
        <v>128</v>
      </c>
      <c r="B196" s="35" t="s">
        <v>964</v>
      </c>
      <c r="C196" s="37" t="s">
        <v>868</v>
      </c>
      <c r="D196" s="37" t="s">
        <v>966</v>
      </c>
      <c r="E196" s="37" t="s">
        <v>967</v>
      </c>
      <c r="F196" s="250">
        <v>0.3</v>
      </c>
    </row>
    <row r="197" spans="1:6" ht="12.75" customHeight="1">
      <c r="A197" s="46" t="s">
        <v>131</v>
      </c>
      <c r="B197" s="35" t="s">
        <v>964</v>
      </c>
      <c r="C197" s="37" t="s">
        <v>868</v>
      </c>
      <c r="D197" s="37" t="s">
        <v>966</v>
      </c>
      <c r="E197" s="37" t="s">
        <v>967</v>
      </c>
      <c r="F197" s="250">
        <v>0.3</v>
      </c>
    </row>
    <row r="198" spans="1:6" ht="12.75" customHeight="1">
      <c r="A198" s="46" t="s">
        <v>134</v>
      </c>
      <c r="B198" s="35" t="s">
        <v>964</v>
      </c>
      <c r="C198" s="37" t="s">
        <v>868</v>
      </c>
      <c r="D198" s="37" t="s">
        <v>966</v>
      </c>
      <c r="E198" s="37" t="s">
        <v>967</v>
      </c>
      <c r="F198" s="250">
        <v>0.3</v>
      </c>
    </row>
    <row r="199" spans="1:6" ht="12.75" customHeight="1">
      <c r="A199" s="46" t="s">
        <v>138</v>
      </c>
      <c r="B199" s="35" t="s">
        <v>964</v>
      </c>
      <c r="C199" s="37" t="s">
        <v>868</v>
      </c>
      <c r="D199" s="37" t="s">
        <v>966</v>
      </c>
      <c r="E199" s="37" t="s">
        <v>967</v>
      </c>
      <c r="F199" s="250">
        <v>0.3</v>
      </c>
    </row>
    <row r="200" spans="1:6" ht="12.75" customHeight="1">
      <c r="A200" s="46" t="s">
        <v>140</v>
      </c>
      <c r="B200" s="35" t="s">
        <v>964</v>
      </c>
      <c r="C200" s="37" t="s">
        <v>868</v>
      </c>
      <c r="D200" s="37" t="s">
        <v>966</v>
      </c>
      <c r="E200" s="37" t="s">
        <v>967</v>
      </c>
      <c r="F200" s="250">
        <v>0.3</v>
      </c>
    </row>
    <row r="201" spans="1:6" ht="12.75" customHeight="1">
      <c r="A201" s="46" t="s">
        <v>147</v>
      </c>
      <c r="B201" s="35" t="s">
        <v>964</v>
      </c>
      <c r="C201" s="37" t="s">
        <v>868</v>
      </c>
      <c r="D201" s="37" t="s">
        <v>966</v>
      </c>
      <c r="E201" s="37" t="s">
        <v>967</v>
      </c>
      <c r="F201" s="250">
        <v>0.3</v>
      </c>
    </row>
    <row r="202" spans="1:6" ht="12.75" customHeight="1">
      <c r="A202" s="46" t="s">
        <v>150</v>
      </c>
      <c r="B202" s="35" t="s">
        <v>964</v>
      </c>
      <c r="C202" s="37" t="s">
        <v>868</v>
      </c>
      <c r="D202" s="37" t="s">
        <v>966</v>
      </c>
      <c r="E202" s="37" t="s">
        <v>967</v>
      </c>
      <c r="F202" s="250">
        <v>0.3</v>
      </c>
    </row>
    <row r="203" spans="1:6" ht="12.75" customHeight="1">
      <c r="A203" s="46" t="s">
        <v>155</v>
      </c>
      <c r="B203" s="35" t="s">
        <v>964</v>
      </c>
      <c r="C203" s="37" t="s">
        <v>868</v>
      </c>
      <c r="D203" s="37" t="s">
        <v>966</v>
      </c>
      <c r="E203" s="37" t="s">
        <v>967</v>
      </c>
      <c r="F203" s="250">
        <v>0.3</v>
      </c>
    </row>
    <row r="204" spans="1:6" ht="12.75" customHeight="1">
      <c r="A204" s="46" t="s">
        <v>159</v>
      </c>
      <c r="B204" s="35" t="s">
        <v>964</v>
      </c>
      <c r="C204" s="37" t="s">
        <v>868</v>
      </c>
      <c r="D204" s="37" t="s">
        <v>966</v>
      </c>
      <c r="E204" s="37" t="s">
        <v>967</v>
      </c>
      <c r="F204" s="250">
        <v>0.3</v>
      </c>
    </row>
    <row r="205" spans="1:6" ht="12.75" customHeight="1">
      <c r="A205" s="46" t="s">
        <v>162</v>
      </c>
      <c r="B205" s="35" t="s">
        <v>964</v>
      </c>
      <c r="C205" s="37" t="s">
        <v>868</v>
      </c>
      <c r="D205" s="37" t="s">
        <v>966</v>
      </c>
      <c r="E205" s="37" t="s">
        <v>967</v>
      </c>
      <c r="F205" s="250">
        <v>0.3</v>
      </c>
    </row>
    <row r="206" spans="1:6" ht="12.75" customHeight="1">
      <c r="A206" s="46" t="s">
        <v>169</v>
      </c>
      <c r="B206" s="35" t="s">
        <v>964</v>
      </c>
      <c r="C206" s="37" t="s">
        <v>868</v>
      </c>
      <c r="D206" s="37" t="s">
        <v>966</v>
      </c>
      <c r="E206" s="37" t="s">
        <v>967</v>
      </c>
      <c r="F206" s="250">
        <v>0.3</v>
      </c>
    </row>
    <row r="207" spans="1:6" ht="12.75" customHeight="1">
      <c r="A207" s="46" t="s">
        <v>176</v>
      </c>
      <c r="B207" s="35" t="s">
        <v>964</v>
      </c>
      <c r="C207" s="37" t="s">
        <v>868</v>
      </c>
      <c r="D207" s="37" t="s">
        <v>966</v>
      </c>
      <c r="E207" s="37" t="s">
        <v>967</v>
      </c>
      <c r="F207" s="250">
        <v>0.3</v>
      </c>
    </row>
    <row r="208" spans="1:6" ht="12.75" customHeight="1">
      <c r="A208" s="46" t="s">
        <v>181</v>
      </c>
      <c r="B208" s="35" t="s">
        <v>964</v>
      </c>
      <c r="C208" s="37" t="s">
        <v>868</v>
      </c>
      <c r="D208" s="37" t="s">
        <v>966</v>
      </c>
      <c r="E208" s="37" t="s">
        <v>967</v>
      </c>
      <c r="F208" s="250">
        <v>0.3</v>
      </c>
    </row>
    <row r="209" spans="1:6" ht="12.75" customHeight="1">
      <c r="A209" s="46" t="s">
        <v>186</v>
      </c>
      <c r="B209" s="35" t="s">
        <v>964</v>
      </c>
      <c r="C209" s="37" t="s">
        <v>868</v>
      </c>
      <c r="D209" s="37" t="s">
        <v>966</v>
      </c>
      <c r="E209" s="37" t="s">
        <v>967</v>
      </c>
      <c r="F209" s="250">
        <v>0.3</v>
      </c>
    </row>
    <row r="210" spans="1:6" ht="12.75" customHeight="1">
      <c r="A210" s="46" t="s">
        <v>124</v>
      </c>
      <c r="B210" s="35" t="s">
        <v>964</v>
      </c>
      <c r="C210" s="37" t="s">
        <v>868</v>
      </c>
      <c r="D210" s="37" t="s">
        <v>966</v>
      </c>
      <c r="E210" s="37" t="s">
        <v>967</v>
      </c>
      <c r="F210" s="250">
        <v>0.3</v>
      </c>
    </row>
    <row r="211" spans="1:6" ht="12.75" customHeight="1">
      <c r="A211" s="46" t="s">
        <v>147</v>
      </c>
      <c r="B211" s="35" t="s">
        <v>964</v>
      </c>
      <c r="C211" s="37" t="s">
        <v>868</v>
      </c>
      <c r="D211" s="37" t="s">
        <v>966</v>
      </c>
      <c r="E211" s="37" t="s">
        <v>967</v>
      </c>
      <c r="F211" s="250">
        <v>0.3</v>
      </c>
    </row>
    <row r="212" spans="1:6" ht="12.75" customHeight="1">
      <c r="A212" s="46" t="s">
        <v>155</v>
      </c>
      <c r="B212" s="35" t="s">
        <v>964</v>
      </c>
      <c r="C212" s="37" t="s">
        <v>868</v>
      </c>
      <c r="D212" s="37" t="s">
        <v>966</v>
      </c>
      <c r="E212" s="37" t="s">
        <v>967</v>
      </c>
      <c r="F212" s="250">
        <v>0.3</v>
      </c>
    </row>
    <row r="213" spans="1:6" ht="12.75" customHeight="1">
      <c r="A213" s="46" t="s">
        <v>162</v>
      </c>
      <c r="B213" s="35" t="s">
        <v>964</v>
      </c>
      <c r="C213" s="37" t="s">
        <v>868</v>
      </c>
      <c r="D213" s="37" t="s">
        <v>966</v>
      </c>
      <c r="E213" s="37" t="s">
        <v>967</v>
      </c>
      <c r="F213" s="250">
        <v>0.3</v>
      </c>
    </row>
    <row r="214" spans="1:6" ht="12.75" customHeight="1">
      <c r="A214" s="46" t="s">
        <v>169</v>
      </c>
      <c r="B214" s="35" t="s">
        <v>964</v>
      </c>
      <c r="C214" s="37" t="s">
        <v>868</v>
      </c>
      <c r="D214" s="37" t="s">
        <v>966</v>
      </c>
      <c r="E214" s="37" t="s">
        <v>967</v>
      </c>
      <c r="F214" s="250">
        <v>0.3</v>
      </c>
    </row>
    <row r="215" spans="1:6" ht="12.75" customHeight="1">
      <c r="A215" s="46" t="s">
        <v>176</v>
      </c>
      <c r="B215" s="35" t="s">
        <v>964</v>
      </c>
      <c r="C215" s="37" t="s">
        <v>868</v>
      </c>
      <c r="D215" s="37" t="s">
        <v>966</v>
      </c>
      <c r="E215" s="37" t="s">
        <v>967</v>
      </c>
      <c r="F215" s="250">
        <v>0.3</v>
      </c>
    </row>
    <row r="216" spans="1:6" ht="12.75" customHeight="1">
      <c r="A216" s="46" t="s">
        <v>181</v>
      </c>
      <c r="B216" s="35" t="s">
        <v>964</v>
      </c>
      <c r="C216" s="37" t="s">
        <v>868</v>
      </c>
      <c r="D216" s="37" t="s">
        <v>966</v>
      </c>
      <c r="E216" s="37" t="s">
        <v>967</v>
      </c>
      <c r="F216" s="250">
        <v>0.3</v>
      </c>
    </row>
    <row r="217" spans="1:6" ht="12.75" customHeight="1">
      <c r="A217" s="61" t="s">
        <v>192</v>
      </c>
      <c r="B217" s="35" t="s">
        <v>964</v>
      </c>
      <c r="C217" s="37" t="s">
        <v>868</v>
      </c>
      <c r="D217" s="37" t="s">
        <v>966</v>
      </c>
      <c r="E217" s="37" t="s">
        <v>967</v>
      </c>
      <c r="F217" s="250">
        <v>0.1</v>
      </c>
    </row>
    <row r="218" spans="1:6" ht="12.75" customHeight="1">
      <c r="A218" s="61" t="s">
        <v>201</v>
      </c>
      <c r="B218" s="35" t="s">
        <v>964</v>
      </c>
      <c r="C218" s="37" t="s">
        <v>868</v>
      </c>
      <c r="D218" s="37" t="s">
        <v>966</v>
      </c>
      <c r="E218" s="37" t="s">
        <v>967</v>
      </c>
      <c r="F218" s="250">
        <v>0.1</v>
      </c>
    </row>
    <row r="219" spans="1:6" ht="12.75" customHeight="1">
      <c r="A219" s="71" t="s">
        <v>213</v>
      </c>
      <c r="B219" s="35" t="s">
        <v>964</v>
      </c>
      <c r="C219" s="37" t="s">
        <v>868</v>
      </c>
      <c r="D219" s="37" t="s">
        <v>966</v>
      </c>
      <c r="E219" s="37" t="s">
        <v>967</v>
      </c>
      <c r="F219" s="250">
        <v>0.1</v>
      </c>
    </row>
    <row r="220" spans="1:6" ht="12.75" customHeight="1">
      <c r="A220" s="79" t="s">
        <v>218</v>
      </c>
      <c r="B220" s="35" t="s">
        <v>964</v>
      </c>
      <c r="C220" s="37" t="s">
        <v>868</v>
      </c>
      <c r="D220" s="37" t="s">
        <v>966</v>
      </c>
      <c r="E220" s="37" t="s">
        <v>967</v>
      </c>
      <c r="F220" s="250">
        <v>0.1</v>
      </c>
    </row>
    <row r="221" spans="1:6" ht="12.75" customHeight="1">
      <c r="A221" s="61" t="s">
        <v>224</v>
      </c>
      <c r="B221" s="35" t="s">
        <v>964</v>
      </c>
      <c r="C221" s="37" t="s">
        <v>868</v>
      </c>
      <c r="D221" s="37" t="s">
        <v>966</v>
      </c>
      <c r="E221" s="37" t="s">
        <v>967</v>
      </c>
      <c r="F221" s="250">
        <v>0.1</v>
      </c>
    </row>
    <row r="222" spans="1:6" ht="12.75" customHeight="1">
      <c r="A222" s="46"/>
      <c r="B222" s="47"/>
      <c r="C222" s="37"/>
      <c r="D222" s="37"/>
      <c r="E222" s="37"/>
      <c r="F222" s="251"/>
    </row>
    <row r="223" spans="1:6" ht="12.75" customHeight="1">
      <c r="A223" s="46"/>
      <c r="B223" s="47"/>
      <c r="C223" s="37"/>
      <c r="D223" s="37"/>
      <c r="E223" s="37"/>
      <c r="F223" s="251"/>
    </row>
    <row r="224" spans="1:6" ht="12.75" customHeight="1">
      <c r="A224" s="46"/>
      <c r="B224" s="47"/>
      <c r="C224" s="37"/>
      <c r="D224" s="37"/>
      <c r="E224" s="37"/>
      <c r="F224" s="251"/>
    </row>
    <row r="225" spans="1:6" ht="12.75" customHeight="1">
      <c r="A225" s="46"/>
      <c r="B225" s="47"/>
      <c r="C225" s="37"/>
      <c r="D225" s="37"/>
      <c r="E225" s="37"/>
      <c r="F225" s="251"/>
    </row>
    <row r="226" spans="1:6" ht="12.75" customHeight="1">
      <c r="A226" s="46"/>
      <c r="B226" s="47"/>
      <c r="C226" s="37"/>
      <c r="D226" s="37"/>
      <c r="E226" s="37"/>
      <c r="F226" s="251"/>
    </row>
    <row r="227" spans="1:6" ht="12.75" customHeight="1">
      <c r="A227" s="46"/>
      <c r="B227" s="47"/>
      <c r="C227" s="37"/>
      <c r="D227" s="37"/>
      <c r="E227" s="37"/>
      <c r="F227" s="251"/>
    </row>
    <row r="228" spans="1:6" ht="12.75" customHeight="1">
      <c r="A228" s="46"/>
      <c r="B228" s="47"/>
      <c r="C228" s="37"/>
      <c r="D228" s="37"/>
      <c r="E228" s="37"/>
      <c r="F228" s="251"/>
    </row>
    <row r="229" spans="1:6" ht="12.75" customHeight="1">
      <c r="A229" s="46"/>
      <c r="B229" s="47"/>
      <c r="C229" s="37"/>
      <c r="D229" s="37"/>
      <c r="E229" s="37"/>
      <c r="F229" s="251"/>
    </row>
    <row r="230" spans="1:6" ht="12.75" customHeight="1">
      <c r="A230" s="46"/>
      <c r="B230" s="47"/>
      <c r="C230" s="37"/>
      <c r="D230" s="37"/>
      <c r="E230" s="37"/>
      <c r="F230" s="251"/>
    </row>
    <row r="231" spans="1:6" ht="12.75" customHeight="1">
      <c r="A231" s="46"/>
      <c r="B231" s="47"/>
      <c r="C231" s="37"/>
      <c r="D231" s="37"/>
      <c r="E231" s="37"/>
      <c r="F231" s="251"/>
    </row>
    <row r="232" spans="1:6" ht="12.75" customHeight="1">
      <c r="A232" s="46"/>
      <c r="B232" s="47"/>
      <c r="C232" s="37"/>
      <c r="D232" s="37"/>
      <c r="E232" s="37"/>
      <c r="F232" s="251"/>
    </row>
    <row r="233" spans="1:6" ht="12.75" customHeight="1">
      <c r="A233" s="46"/>
      <c r="B233" s="47"/>
      <c r="C233" s="37"/>
      <c r="D233" s="37"/>
      <c r="E233" s="37"/>
      <c r="F233" s="251"/>
    </row>
    <row r="234" spans="1:6" ht="12.75" customHeight="1">
      <c r="A234" s="46"/>
      <c r="B234" s="47"/>
      <c r="C234" s="37"/>
      <c r="D234" s="37"/>
      <c r="E234" s="37"/>
      <c r="F234" s="251"/>
    </row>
    <row r="235" spans="1:6" ht="12.75" customHeight="1">
      <c r="A235" s="46"/>
      <c r="B235" s="47"/>
      <c r="C235" s="37"/>
      <c r="D235" s="37"/>
      <c r="E235" s="37"/>
      <c r="F235" s="251"/>
    </row>
    <row r="236" spans="1:6" ht="12.75" customHeight="1">
      <c r="A236" s="46"/>
      <c r="B236" s="47"/>
      <c r="C236" s="37"/>
      <c r="D236" s="37"/>
      <c r="E236" s="37"/>
      <c r="F236" s="251"/>
    </row>
    <row r="237" spans="1:6" ht="12.75" customHeight="1">
      <c r="A237" s="46"/>
      <c r="B237" s="47"/>
      <c r="C237" s="37"/>
      <c r="D237" s="37"/>
      <c r="E237" s="37"/>
      <c r="F237" s="251"/>
    </row>
    <row r="238" spans="1:6" ht="12.75" customHeight="1">
      <c r="A238" s="46"/>
      <c r="B238" s="47"/>
      <c r="C238" s="37"/>
      <c r="D238" s="37"/>
      <c r="E238" s="37"/>
      <c r="F238" s="251"/>
    </row>
    <row r="239" spans="1:6" ht="12.75" customHeight="1">
      <c r="A239" s="46"/>
      <c r="B239" s="47"/>
      <c r="C239" s="37"/>
      <c r="D239" s="37"/>
      <c r="E239" s="37"/>
      <c r="F239" s="251"/>
    </row>
    <row r="240" spans="1:6" ht="12.75" customHeight="1">
      <c r="A240" s="46"/>
      <c r="B240" s="47"/>
      <c r="C240" s="37"/>
      <c r="D240" s="37"/>
      <c r="E240" s="37"/>
      <c r="F240" s="251"/>
    </row>
    <row r="241" spans="1:6" ht="12.75" customHeight="1">
      <c r="A241" s="46"/>
      <c r="B241" s="47"/>
      <c r="C241" s="37"/>
      <c r="D241" s="37"/>
      <c r="E241" s="37"/>
      <c r="F241" s="251"/>
    </row>
    <row r="242" spans="1:6" ht="12.75" customHeight="1">
      <c r="A242" s="46"/>
      <c r="B242" s="47"/>
      <c r="C242" s="37"/>
      <c r="D242" s="37"/>
      <c r="E242" s="37"/>
      <c r="F242" s="251"/>
    </row>
    <row r="243" spans="1:6" ht="12.75" customHeight="1">
      <c r="A243" s="46"/>
      <c r="B243" s="47"/>
      <c r="C243" s="37"/>
      <c r="D243" s="37"/>
      <c r="E243" s="37"/>
      <c r="F243" s="251"/>
    </row>
    <row r="244" spans="1:6" ht="12.75" customHeight="1">
      <c r="A244" s="46"/>
      <c r="B244" s="47"/>
      <c r="C244" s="37"/>
      <c r="D244" s="37"/>
      <c r="E244" s="37"/>
      <c r="F244" s="251"/>
    </row>
    <row r="245" spans="1:6" ht="12.75" customHeight="1">
      <c r="A245" s="46"/>
      <c r="B245" s="47"/>
      <c r="C245" s="37"/>
      <c r="D245" s="37"/>
      <c r="E245" s="37"/>
      <c r="F245" s="251"/>
    </row>
    <row r="246" spans="1:6" ht="12.75" customHeight="1">
      <c r="A246" s="46"/>
      <c r="B246" s="47"/>
      <c r="C246" s="37"/>
      <c r="D246" s="37"/>
      <c r="E246" s="37"/>
      <c r="F246" s="251"/>
    </row>
    <row r="247" spans="1:6" ht="12.75" customHeight="1">
      <c r="A247" s="46"/>
      <c r="B247" s="47"/>
      <c r="C247" s="37"/>
      <c r="D247" s="37"/>
      <c r="E247" s="37"/>
      <c r="F247" s="251"/>
    </row>
    <row r="248" spans="1:6" ht="12.75" customHeight="1">
      <c r="A248" s="46"/>
      <c r="B248" s="47"/>
      <c r="C248" s="37"/>
      <c r="D248" s="37"/>
      <c r="E248" s="37"/>
      <c r="F248" s="251"/>
    </row>
    <row r="249" spans="1:6" ht="12.75" customHeight="1">
      <c r="A249" s="46"/>
      <c r="B249" s="47"/>
      <c r="C249" s="37"/>
      <c r="D249" s="37"/>
      <c r="E249" s="37"/>
      <c r="F249" s="251"/>
    </row>
    <row r="250" spans="1:6" ht="12.75" customHeight="1">
      <c r="A250" s="46"/>
      <c r="B250" s="47"/>
      <c r="C250" s="37"/>
      <c r="D250" s="37"/>
      <c r="E250" s="37"/>
      <c r="F250" s="251"/>
    </row>
    <row r="251" spans="1:6" ht="12.75" customHeight="1">
      <c r="A251" s="46"/>
      <c r="B251" s="47"/>
      <c r="C251" s="37"/>
      <c r="D251" s="37"/>
      <c r="E251" s="37"/>
      <c r="F251" s="251"/>
    </row>
    <row r="252" spans="1:6" ht="12.75" customHeight="1">
      <c r="A252" s="46"/>
      <c r="B252" s="47"/>
      <c r="C252" s="37"/>
      <c r="D252" s="37"/>
      <c r="E252" s="37"/>
      <c r="F252" s="251"/>
    </row>
    <row r="253" spans="1:6" ht="12.75" customHeight="1">
      <c r="A253" s="46"/>
      <c r="B253" s="47"/>
      <c r="C253" s="37"/>
      <c r="D253" s="37"/>
      <c r="E253" s="37"/>
      <c r="F253" s="251"/>
    </row>
    <row r="254" spans="1:6" ht="12.75" customHeight="1">
      <c r="A254" s="46"/>
      <c r="B254" s="47"/>
      <c r="C254" s="37"/>
      <c r="D254" s="37"/>
      <c r="E254" s="37"/>
      <c r="F254" s="251"/>
    </row>
    <row r="255" spans="1:6" ht="12.75" customHeight="1">
      <c r="A255" s="46"/>
      <c r="B255" s="47"/>
      <c r="C255" s="37"/>
      <c r="D255" s="37"/>
      <c r="E255" s="37"/>
      <c r="F255" s="251"/>
    </row>
    <row r="256" spans="1:6" ht="12.75" customHeight="1">
      <c r="A256" s="46"/>
      <c r="B256" s="47"/>
      <c r="C256" s="37"/>
      <c r="D256" s="37"/>
      <c r="E256" s="37"/>
      <c r="F256" s="251"/>
    </row>
    <row r="257" spans="1:6" ht="12.75" customHeight="1">
      <c r="A257" s="46"/>
      <c r="B257" s="47"/>
      <c r="C257" s="37"/>
      <c r="D257" s="37"/>
      <c r="E257" s="37"/>
      <c r="F257" s="251"/>
    </row>
    <row r="258" spans="1:6" ht="12.75" customHeight="1">
      <c r="A258" s="46"/>
      <c r="B258" s="47"/>
      <c r="C258" s="37"/>
      <c r="D258" s="37"/>
      <c r="E258" s="37"/>
      <c r="F258" s="251"/>
    </row>
    <row r="259" spans="1:6" ht="12.75" customHeight="1">
      <c r="A259" s="46"/>
      <c r="B259" s="47"/>
      <c r="C259" s="37"/>
      <c r="D259" s="37"/>
      <c r="E259" s="37"/>
      <c r="F259" s="251"/>
    </row>
    <row r="260" spans="1:6" ht="12.75" customHeight="1">
      <c r="A260" s="46"/>
      <c r="B260" s="47"/>
      <c r="C260" s="37"/>
      <c r="D260" s="37"/>
      <c r="E260" s="37"/>
      <c r="F260" s="251"/>
    </row>
    <row r="261" spans="1:6" ht="12.75" customHeight="1">
      <c r="A261" s="46"/>
      <c r="B261" s="47"/>
      <c r="C261" s="37"/>
      <c r="D261" s="37"/>
      <c r="E261" s="37"/>
      <c r="F261" s="251"/>
    </row>
    <row r="262" spans="1:6" ht="12.75" customHeight="1">
      <c r="A262" s="46"/>
      <c r="B262" s="47"/>
      <c r="C262" s="37"/>
      <c r="D262" s="37"/>
      <c r="E262" s="37"/>
      <c r="F262" s="251"/>
    </row>
    <row r="263" spans="1:6" ht="12.75" customHeight="1">
      <c r="A263" s="46"/>
      <c r="B263" s="47"/>
      <c r="C263" s="37"/>
      <c r="D263" s="37"/>
      <c r="E263" s="37"/>
      <c r="F263" s="251"/>
    </row>
    <row r="264" spans="1:6" ht="12.75" customHeight="1">
      <c r="A264" s="46"/>
      <c r="B264" s="47"/>
      <c r="C264" s="37"/>
      <c r="D264" s="37"/>
      <c r="E264" s="37"/>
      <c r="F264" s="251"/>
    </row>
    <row r="265" spans="1:6" ht="12.75" customHeight="1">
      <c r="A265" s="46"/>
      <c r="B265" s="47"/>
      <c r="C265" s="37"/>
      <c r="D265" s="37"/>
      <c r="E265" s="37"/>
      <c r="F265" s="251"/>
    </row>
    <row r="266" spans="1:6" ht="12.75" customHeight="1">
      <c r="A266" s="46"/>
      <c r="B266" s="47"/>
      <c r="C266" s="37"/>
      <c r="D266" s="37"/>
      <c r="E266" s="37"/>
      <c r="F266" s="251"/>
    </row>
    <row r="267" spans="1:6" ht="12.75" customHeight="1">
      <c r="A267" s="46"/>
      <c r="B267" s="47"/>
      <c r="C267" s="37"/>
      <c r="D267" s="37"/>
      <c r="E267" s="37"/>
      <c r="F267" s="251"/>
    </row>
    <row r="268" spans="1:6" ht="12.75" customHeight="1">
      <c r="A268" s="46"/>
      <c r="B268" s="47"/>
      <c r="C268" s="37"/>
      <c r="D268" s="37"/>
      <c r="E268" s="37"/>
      <c r="F268" s="251"/>
    </row>
    <row r="269" spans="1:6" ht="12.75" customHeight="1">
      <c r="A269" s="46"/>
      <c r="B269" s="47"/>
      <c r="C269" s="37"/>
      <c r="D269" s="37"/>
      <c r="E269" s="37"/>
      <c r="F269" s="251"/>
    </row>
    <row r="270" spans="1:6" ht="12.75" customHeight="1">
      <c r="A270" s="46"/>
      <c r="B270" s="47"/>
      <c r="C270" s="37"/>
      <c r="D270" s="37"/>
      <c r="E270" s="37"/>
      <c r="F270" s="251"/>
    </row>
    <row r="271" spans="1:6" ht="12.75" customHeight="1">
      <c r="A271" s="46"/>
      <c r="B271" s="47"/>
      <c r="C271" s="37"/>
      <c r="D271" s="37"/>
      <c r="E271" s="37"/>
      <c r="F271" s="251"/>
    </row>
    <row r="272" spans="1:6" ht="12.75" customHeight="1">
      <c r="A272" s="46"/>
      <c r="B272" s="47"/>
      <c r="C272" s="37"/>
      <c r="D272" s="37"/>
      <c r="E272" s="37"/>
      <c r="F272" s="251"/>
    </row>
    <row r="273" spans="1:6" ht="12.75" customHeight="1">
      <c r="A273" s="46"/>
      <c r="B273" s="47"/>
      <c r="C273" s="37"/>
      <c r="D273" s="37"/>
      <c r="E273" s="37"/>
      <c r="F273" s="251"/>
    </row>
    <row r="274" spans="1:6" ht="12.75" customHeight="1">
      <c r="A274" s="46"/>
      <c r="B274" s="47"/>
      <c r="C274" s="37"/>
      <c r="D274" s="37"/>
      <c r="E274" s="37"/>
      <c r="F274" s="251"/>
    </row>
    <row r="275" spans="1:6" ht="12.75" customHeight="1">
      <c r="A275" s="46"/>
      <c r="B275" s="47"/>
      <c r="C275" s="37"/>
      <c r="D275" s="37"/>
      <c r="E275" s="37"/>
      <c r="F275" s="251"/>
    </row>
    <row r="276" spans="1:6" ht="12.75" customHeight="1">
      <c r="A276" s="46"/>
      <c r="B276" s="47"/>
      <c r="C276" s="37"/>
      <c r="D276" s="37"/>
      <c r="E276" s="37"/>
      <c r="F276" s="251"/>
    </row>
    <row r="277" spans="1:6" ht="12.75" customHeight="1">
      <c r="A277" s="46"/>
      <c r="B277" s="47"/>
      <c r="C277" s="37"/>
      <c r="D277" s="37"/>
      <c r="E277" s="37"/>
      <c r="F277" s="251"/>
    </row>
    <row r="278" spans="1:6" ht="12.75" customHeight="1">
      <c r="A278" s="46"/>
      <c r="B278" s="47"/>
      <c r="C278" s="37"/>
      <c r="D278" s="37"/>
      <c r="E278" s="37"/>
      <c r="F278" s="251"/>
    </row>
    <row r="279" spans="1:6" ht="12.75" customHeight="1">
      <c r="A279" s="46"/>
      <c r="B279" s="47"/>
      <c r="C279" s="37"/>
      <c r="D279" s="37"/>
      <c r="E279" s="37"/>
      <c r="F279" s="251"/>
    </row>
    <row r="280" spans="1:6" ht="12.75" customHeight="1">
      <c r="A280" s="46"/>
      <c r="B280" s="47"/>
      <c r="C280" s="37"/>
      <c r="D280" s="37"/>
      <c r="E280" s="37"/>
      <c r="F280" s="251"/>
    </row>
    <row r="281" spans="1:6" ht="12.75" customHeight="1">
      <c r="A281" s="46"/>
      <c r="B281" s="47"/>
      <c r="C281" s="37"/>
      <c r="D281" s="37"/>
      <c r="E281" s="37"/>
      <c r="F281" s="251"/>
    </row>
  </sheetData>
  <sheetProtection algorithmName="SHA-512" hashValue="sojUh4MCM9YI1YewoCybDelD1KJXLiRl4vwxt5V1c3Hl1P62tpjOdcmlxVXavBM47ZYZaVVSa6HmG9YfNmVdNA==" saltValue="BfIZGNVSIBOc2vJXRou0iQ==" spinCount="100000" sheet="1" objects="1" scenarios="1" autoFilter="0"/>
  <autoFilter ref="A1:F281" xr:uid="{2777BF94-C253-456F-A04A-5BA1084308F4}"/>
  <conditionalFormatting sqref="B2:B6">
    <cfRule type="containsText" dxfId="18" priority="165" operator="containsText" text="Must select segment from drop down menu in column A">
      <formula>NOT(ISERROR(SEARCH("Must select segment from drop down menu in column A",B2)))</formula>
    </cfRule>
  </conditionalFormatting>
  <conditionalFormatting sqref="B7">
    <cfRule type="containsText" dxfId="17" priority="442" operator="containsText" text="Must select valid segment from drop down menu in column A">
      <formula>NOT(ISERROR(SEARCH("Must select valid segment from drop down menu in column A",B7)))</formula>
    </cfRule>
    <cfRule type="containsText" dxfId="16" priority="443" operator="containsText" text="Must select segment from drop down menu in column B">
      <formula>NOT(ISERROR(SEARCH("Must select segment from drop down menu in column B",B7)))</formula>
    </cfRule>
  </conditionalFormatting>
  <conditionalFormatting sqref="B8:B221">
    <cfRule type="containsText" dxfId="15" priority="1" operator="containsText" text="Must select segment from drop down menu in column A">
      <formula>NOT(ISERROR(SEARCH("Must select segment from drop down menu in column A",B8)))</formula>
    </cfRule>
  </conditionalFormatting>
  <conditionalFormatting sqref="B222:B281">
    <cfRule type="containsText" dxfId="14" priority="460" operator="containsText" text="Must select valid segment from drop down menu in column A">
      <formula>NOT(ISERROR(SEARCH("Must select valid segment from drop down menu in column A",B222)))</formula>
    </cfRule>
    <cfRule type="containsText" dxfId="13" priority="461" operator="containsText" text="Must select segment from drop down menu in column B">
      <formula>NOT(ISERROR(SEARCH("Must select segment from drop down menu in column B",B222)))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300-000009000000}">
          <x14:formula1>
            <xm:f>'C:\Data\Projects\NC State\NC IT Sourcing\Printing\NC Print Hardware IFB Solicitation\204D Device Wizard\Processed Replace Add Forms for 204D\[Xerox STC 204D (ITS-400096) Printer MFD Add or Update Form 5-10-17.xlsx]Technical Specifications'!#REF!</xm:f>
          </x14:formula1>
          <xm:sqref>A189:A190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300-000002000000}">
          <x14:formula1>
            <xm:f>'C:\Users\james.w.bard\AppData\Local\Microsoft\Windows\INetCache\Content.Outlook\JOJYKUDE\[Ricoh Revised 1-25-17 STC 204D (ITS-400096) Printer MFD Add or Update Form 2-8-17.xlsx]Technical Specifications'!#REF!</xm:f>
          </x14:formula1>
          <xm:sqref>A31:A35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300-000004000000}">
          <x14:formula1>
            <xm:f>'C:\Data\Projects\NC State\NC IT Sourcing\Printing\NC Print Hardware IFB Solicitation\204D Device Wizard\[Ricoh STC 204D (ITS-400096) Printer MFD Add or Update Form 2-24-17 A.xlsx]Technical Specifications'!#REF!</xm:f>
          </x14:formula1>
          <xm:sqref>A51:A52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 filterMode="1"/>
  <dimension ref="A1:J217"/>
  <sheetViews>
    <sheetView showGridLines="0" zoomScaleNormal="100" zoomScaleSheetLayoutView="90" workbookViewId="0">
      <pane ySplit="1" topLeftCell="A30" activePane="bottomLeft" state="frozen"/>
      <selection pane="bottomLeft" activeCell="B144" sqref="B144"/>
    </sheetView>
  </sheetViews>
  <sheetFormatPr defaultColWidth="12.6640625" defaultRowHeight="14.4"/>
  <cols>
    <col min="1" max="1" width="14" customWidth="1"/>
    <col min="2" max="2" width="46.44140625" bestFit="1" customWidth="1"/>
    <col min="3" max="3" width="34.44140625" customWidth="1"/>
    <col min="4" max="4" width="18.109375" style="6" customWidth="1"/>
    <col min="5" max="5" width="57.33203125" customWidth="1"/>
    <col min="6" max="6" width="13.33203125" style="21" customWidth="1"/>
    <col min="7" max="7" width="12.109375" style="22" customWidth="1"/>
    <col min="8" max="8" width="14.6640625" style="21" customWidth="1"/>
  </cols>
  <sheetData>
    <row r="1" spans="1:8" ht="39.6">
      <c r="A1" s="40" t="s">
        <v>14</v>
      </c>
      <c r="B1" s="40" t="s">
        <v>959</v>
      </c>
      <c r="C1" s="40" t="s">
        <v>971</v>
      </c>
      <c r="D1" s="40" t="s">
        <v>972</v>
      </c>
      <c r="E1" s="40" t="s">
        <v>973</v>
      </c>
      <c r="F1" s="139" t="s">
        <v>974</v>
      </c>
      <c r="G1" s="40" t="s">
        <v>975</v>
      </c>
      <c r="H1" s="139" t="s">
        <v>976</v>
      </c>
    </row>
    <row r="2" spans="1:8" s="1" customFormat="1" ht="13.2">
      <c r="A2" s="46" t="s">
        <v>965</v>
      </c>
      <c r="B2" s="46" t="s">
        <v>78</v>
      </c>
      <c r="C2" s="43" t="s">
        <v>964</v>
      </c>
      <c r="D2" s="44" t="s">
        <v>966</v>
      </c>
      <c r="E2" s="37" t="s">
        <v>977</v>
      </c>
      <c r="F2" s="45"/>
      <c r="G2" s="109">
        <v>0.44999999999999996</v>
      </c>
      <c r="H2" s="110"/>
    </row>
    <row r="3" spans="1:8" s="1" customFormat="1" ht="13.2">
      <c r="A3" s="46" t="s">
        <v>965</v>
      </c>
      <c r="B3" s="46" t="s">
        <v>88</v>
      </c>
      <c r="C3" s="47" t="s">
        <v>964</v>
      </c>
      <c r="D3" s="44" t="s">
        <v>966</v>
      </c>
      <c r="E3" s="37" t="s">
        <v>977</v>
      </c>
      <c r="F3" s="45"/>
      <c r="G3" s="109">
        <v>0.45</v>
      </c>
      <c r="H3" s="110"/>
    </row>
    <row r="4" spans="1:8" s="1" customFormat="1" ht="13.2">
      <c r="A4" s="46" t="s">
        <v>965</v>
      </c>
      <c r="B4" s="46" t="s">
        <v>98</v>
      </c>
      <c r="C4" s="47" t="s">
        <v>964</v>
      </c>
      <c r="D4" s="44" t="s">
        <v>966</v>
      </c>
      <c r="E4" s="37" t="s">
        <v>977</v>
      </c>
      <c r="F4" s="45"/>
      <c r="G4" s="109">
        <v>0.45</v>
      </c>
      <c r="H4" s="110"/>
    </row>
    <row r="5" spans="1:8" s="1" customFormat="1" ht="13.2">
      <c r="A5" s="46" t="s">
        <v>965</v>
      </c>
      <c r="B5" s="46" t="s">
        <v>110</v>
      </c>
      <c r="C5" s="47" t="s">
        <v>964</v>
      </c>
      <c r="D5" s="44" t="s">
        <v>966</v>
      </c>
      <c r="E5" s="37" t="s">
        <v>977</v>
      </c>
      <c r="F5" s="45"/>
      <c r="G5" s="109">
        <v>0.45</v>
      </c>
      <c r="H5" s="152"/>
    </row>
    <row r="6" spans="1:8" s="1" customFormat="1" ht="13.2">
      <c r="A6" s="46" t="s">
        <v>965</v>
      </c>
      <c r="B6" s="46" t="s">
        <v>120</v>
      </c>
      <c r="C6" s="47" t="s">
        <v>964</v>
      </c>
      <c r="D6" s="44" t="s">
        <v>966</v>
      </c>
      <c r="E6" s="37" t="s">
        <v>977</v>
      </c>
      <c r="F6" s="45"/>
      <c r="G6" s="81">
        <v>0.45</v>
      </c>
      <c r="H6" s="152"/>
    </row>
    <row r="7" spans="1:8" s="1" customFormat="1" ht="13.2">
      <c r="A7" s="46" t="s">
        <v>965</v>
      </c>
      <c r="B7" s="46" t="s">
        <v>124</v>
      </c>
      <c r="C7" s="47" t="s">
        <v>964</v>
      </c>
      <c r="D7" s="44" t="s">
        <v>966</v>
      </c>
      <c r="E7" s="37" t="s">
        <v>977</v>
      </c>
      <c r="F7" s="45"/>
      <c r="G7" s="81">
        <v>0.45</v>
      </c>
      <c r="H7" s="152"/>
    </row>
    <row r="8" spans="1:8" s="1" customFormat="1" ht="13.2">
      <c r="A8" s="46" t="s">
        <v>965</v>
      </c>
      <c r="B8" s="46" t="s">
        <v>128</v>
      </c>
      <c r="C8" s="47" t="s">
        <v>964</v>
      </c>
      <c r="D8" s="44" t="s">
        <v>966</v>
      </c>
      <c r="E8" s="37" t="s">
        <v>977</v>
      </c>
      <c r="F8" s="45"/>
      <c r="G8" s="81">
        <v>0.45</v>
      </c>
      <c r="H8" s="152"/>
    </row>
    <row r="9" spans="1:8" s="1" customFormat="1" ht="13.2">
      <c r="A9" s="46" t="s">
        <v>965</v>
      </c>
      <c r="B9" s="46" t="s">
        <v>134</v>
      </c>
      <c r="C9" s="126" t="s">
        <v>964</v>
      </c>
      <c r="D9" s="44" t="s">
        <v>966</v>
      </c>
      <c r="E9" s="37" t="s">
        <v>977</v>
      </c>
      <c r="F9" s="45"/>
      <c r="G9" s="109">
        <v>0.45</v>
      </c>
      <c r="H9" s="152"/>
    </row>
    <row r="10" spans="1:8" s="1" customFormat="1" ht="13.2">
      <c r="A10" s="46" t="s">
        <v>965</v>
      </c>
      <c r="B10" s="46" t="s">
        <v>138</v>
      </c>
      <c r="C10" s="44" t="s">
        <v>964</v>
      </c>
      <c r="D10" s="44" t="s">
        <v>966</v>
      </c>
      <c r="E10" s="37" t="s">
        <v>977</v>
      </c>
      <c r="F10" s="45"/>
      <c r="G10" s="81">
        <v>0.45</v>
      </c>
      <c r="H10" s="110"/>
    </row>
    <row r="11" spans="1:8" s="1" customFormat="1" ht="13.2">
      <c r="A11" s="46" t="s">
        <v>965</v>
      </c>
      <c r="B11" s="46" t="s">
        <v>140</v>
      </c>
      <c r="C11" s="47" t="s">
        <v>964</v>
      </c>
      <c r="D11" s="44" t="s">
        <v>966</v>
      </c>
      <c r="E11" s="37" t="s">
        <v>977</v>
      </c>
      <c r="F11" s="45"/>
      <c r="G11" s="241">
        <v>0.45</v>
      </c>
      <c r="H11" s="110"/>
    </row>
    <row r="12" spans="1:8" s="1" customFormat="1" ht="13.2">
      <c r="A12" s="46" t="s">
        <v>965</v>
      </c>
      <c r="B12" s="46" t="s">
        <v>150</v>
      </c>
      <c r="C12" s="47" t="s">
        <v>964</v>
      </c>
      <c r="D12" s="39" t="s">
        <v>966</v>
      </c>
      <c r="E12" s="38" t="s">
        <v>977</v>
      </c>
      <c r="F12" s="48"/>
      <c r="G12" s="133">
        <v>0.45</v>
      </c>
      <c r="H12" s="152"/>
    </row>
    <row r="13" spans="1:8" s="1" customFormat="1" ht="13.2">
      <c r="A13" s="46" t="s">
        <v>965</v>
      </c>
      <c r="B13" s="46" t="s">
        <v>155</v>
      </c>
      <c r="C13" s="242" t="s">
        <v>964</v>
      </c>
      <c r="D13" s="44" t="s">
        <v>966</v>
      </c>
      <c r="E13" s="37" t="s">
        <v>977</v>
      </c>
      <c r="F13" s="45"/>
      <c r="G13" s="109">
        <v>0.45</v>
      </c>
      <c r="H13" s="152"/>
    </row>
    <row r="14" spans="1:8" s="1" customFormat="1" ht="13.2">
      <c r="A14" s="46" t="s">
        <v>965</v>
      </c>
      <c r="B14" s="46" t="s">
        <v>159</v>
      </c>
      <c r="C14" s="47" t="s">
        <v>964</v>
      </c>
      <c r="D14" s="44" t="s">
        <v>966</v>
      </c>
      <c r="E14" s="37" t="s">
        <v>977</v>
      </c>
      <c r="F14" s="45"/>
      <c r="G14" s="81">
        <v>0.45</v>
      </c>
      <c r="H14" s="152"/>
    </row>
    <row r="15" spans="1:8" s="1" customFormat="1" ht="13.2">
      <c r="A15" s="46" t="s">
        <v>965</v>
      </c>
      <c r="B15" s="46" t="s">
        <v>162</v>
      </c>
      <c r="C15" s="44" t="s">
        <v>964</v>
      </c>
      <c r="D15" s="44" t="s">
        <v>966</v>
      </c>
      <c r="E15" s="37" t="s">
        <v>977</v>
      </c>
      <c r="F15" s="45"/>
      <c r="G15" s="81">
        <v>0.45</v>
      </c>
      <c r="H15" s="152"/>
    </row>
    <row r="16" spans="1:8" s="1" customFormat="1" ht="13.2">
      <c r="A16" s="46" t="s">
        <v>965</v>
      </c>
      <c r="B16" s="46" t="s">
        <v>170</v>
      </c>
      <c r="C16" s="47" t="s">
        <v>964</v>
      </c>
      <c r="D16" s="44" t="s">
        <v>966</v>
      </c>
      <c r="E16" s="37" t="s">
        <v>977</v>
      </c>
      <c r="F16" s="45"/>
      <c r="G16" s="109">
        <v>0.45</v>
      </c>
      <c r="H16" s="152"/>
    </row>
    <row r="17" spans="1:10" s="1" customFormat="1" ht="13.2">
      <c r="A17" s="46" t="s">
        <v>965</v>
      </c>
      <c r="B17" s="46" t="s">
        <v>176</v>
      </c>
      <c r="C17" s="47" t="s">
        <v>964</v>
      </c>
      <c r="D17" s="44" t="s">
        <v>966</v>
      </c>
      <c r="E17" s="37" t="s">
        <v>977</v>
      </c>
      <c r="F17" s="45"/>
      <c r="G17" s="109">
        <v>0.45</v>
      </c>
      <c r="H17" s="152"/>
      <c r="I17" s="102"/>
      <c r="J17" s="102"/>
    </row>
    <row r="18" spans="1:10" s="1" customFormat="1" ht="13.2">
      <c r="A18" s="46" t="s">
        <v>965</v>
      </c>
      <c r="B18" s="46" t="s">
        <v>181</v>
      </c>
      <c r="C18" s="47" t="s">
        <v>964</v>
      </c>
      <c r="D18" s="44" t="s">
        <v>966</v>
      </c>
      <c r="E18" s="37" t="s">
        <v>977</v>
      </c>
      <c r="F18" s="45"/>
      <c r="G18" s="109">
        <v>0.45</v>
      </c>
      <c r="H18" s="152"/>
      <c r="I18" s="102"/>
      <c r="J18" s="102"/>
    </row>
    <row r="19" spans="1:10" s="1" customFormat="1" ht="13.2">
      <c r="A19" s="46" t="s">
        <v>965</v>
      </c>
      <c r="B19" s="46" t="s">
        <v>186</v>
      </c>
      <c r="C19" s="47" t="s">
        <v>964</v>
      </c>
      <c r="D19" s="44" t="s">
        <v>966</v>
      </c>
      <c r="E19" s="37" t="s">
        <v>977</v>
      </c>
      <c r="F19" s="45"/>
      <c r="G19" s="109">
        <v>0.45</v>
      </c>
      <c r="H19" s="152"/>
      <c r="I19" s="102"/>
      <c r="J19" s="102"/>
    </row>
    <row r="20" spans="1:10" s="1" customFormat="1" ht="13.2">
      <c r="A20" s="46" t="s">
        <v>965</v>
      </c>
      <c r="B20" s="42" t="s">
        <v>66</v>
      </c>
      <c r="C20" s="44" t="s">
        <v>964</v>
      </c>
      <c r="D20" s="44" t="s">
        <v>966</v>
      </c>
      <c r="E20" s="37" t="s">
        <v>977</v>
      </c>
      <c r="F20" s="45"/>
      <c r="G20" s="241">
        <v>0.45</v>
      </c>
      <c r="H20" s="110"/>
      <c r="I20" s="102"/>
      <c r="J20" s="102"/>
    </row>
    <row r="21" spans="1:10" s="1" customFormat="1" ht="13.2">
      <c r="A21" s="46" t="s">
        <v>965</v>
      </c>
      <c r="B21" s="42" t="s">
        <v>85</v>
      </c>
      <c r="C21" s="44" t="s">
        <v>964</v>
      </c>
      <c r="D21" s="44" t="s">
        <v>966</v>
      </c>
      <c r="E21" s="37" t="s">
        <v>977</v>
      </c>
      <c r="F21" s="45"/>
      <c r="G21" s="241">
        <v>0.45</v>
      </c>
      <c r="H21" s="110"/>
      <c r="I21" s="102"/>
      <c r="J21" s="102"/>
    </row>
    <row r="22" spans="1:10" s="1" customFormat="1" ht="13.2">
      <c r="A22" s="46" t="s">
        <v>965</v>
      </c>
      <c r="B22" s="42" t="s">
        <v>131</v>
      </c>
      <c r="C22" s="44" t="s">
        <v>964</v>
      </c>
      <c r="D22" s="44" t="s">
        <v>966</v>
      </c>
      <c r="E22" s="37" t="s">
        <v>977</v>
      </c>
      <c r="F22" s="45"/>
      <c r="G22" s="241">
        <v>0.45</v>
      </c>
      <c r="H22" s="110"/>
      <c r="I22" s="102"/>
      <c r="J22" s="102"/>
    </row>
    <row r="23" spans="1:10" s="1" customFormat="1">
      <c r="A23" s="46" t="s">
        <v>965</v>
      </c>
      <c r="B23" s="46" t="s">
        <v>117</v>
      </c>
      <c r="C23" s="44" t="s">
        <v>964</v>
      </c>
      <c r="D23" s="44" t="s">
        <v>966</v>
      </c>
      <c r="E23" s="37" t="s">
        <v>977</v>
      </c>
      <c r="F23" s="45"/>
      <c r="G23" s="241">
        <v>0.45</v>
      </c>
      <c r="H23" s="110"/>
      <c r="I23"/>
      <c r="J23"/>
    </row>
    <row r="24" spans="1:10">
      <c r="A24" s="46" t="s">
        <v>965</v>
      </c>
      <c r="B24" s="46" t="s">
        <v>91</v>
      </c>
      <c r="C24" s="43" t="s">
        <v>964</v>
      </c>
      <c r="D24" s="39" t="s">
        <v>966</v>
      </c>
      <c r="E24" s="38" t="s">
        <v>977</v>
      </c>
      <c r="F24" s="48"/>
      <c r="G24" s="106">
        <v>0.45</v>
      </c>
      <c r="H24" s="110"/>
    </row>
    <row r="25" spans="1:10" ht="26.4">
      <c r="A25" s="46" t="s">
        <v>965</v>
      </c>
      <c r="B25" s="61" t="s">
        <v>192</v>
      </c>
      <c r="C25" s="43" t="s">
        <v>964</v>
      </c>
      <c r="D25" s="44" t="s">
        <v>966</v>
      </c>
      <c r="E25" s="37" t="s">
        <v>977</v>
      </c>
      <c r="F25" s="45"/>
      <c r="G25" s="134" t="s">
        <v>978</v>
      </c>
      <c r="H25" s="152"/>
    </row>
    <row r="26" spans="1:10" ht="26.4">
      <c r="A26" s="243" t="s">
        <v>965</v>
      </c>
      <c r="B26" s="70" t="s">
        <v>201</v>
      </c>
      <c r="C26" s="44" t="s">
        <v>964</v>
      </c>
      <c r="D26" s="44" t="s">
        <v>966</v>
      </c>
      <c r="E26" s="37" t="s">
        <v>977</v>
      </c>
      <c r="F26" s="45"/>
      <c r="G26" s="134" t="s">
        <v>978</v>
      </c>
      <c r="H26" s="152" t="str">
        <f t="shared" ref="H26" si="0">IFERROR(F26*(1-G26),"")</f>
        <v/>
      </c>
    </row>
    <row r="27" spans="1:10" ht="26.4">
      <c r="A27" s="46" t="s">
        <v>965</v>
      </c>
      <c r="B27" s="61" t="s">
        <v>207</v>
      </c>
      <c r="C27" s="44" t="s">
        <v>964</v>
      </c>
      <c r="D27" s="44" t="s">
        <v>966</v>
      </c>
      <c r="E27" s="37" t="s">
        <v>977</v>
      </c>
      <c r="F27" s="45"/>
      <c r="G27" s="134" t="s">
        <v>978</v>
      </c>
      <c r="H27" s="152"/>
    </row>
    <row r="28" spans="1:10" ht="26.4">
      <c r="A28" s="46" t="s">
        <v>965</v>
      </c>
      <c r="B28" s="61" t="s">
        <v>213</v>
      </c>
      <c r="C28" s="44" t="s">
        <v>964</v>
      </c>
      <c r="D28" s="44" t="s">
        <v>966</v>
      </c>
      <c r="E28" s="37" t="s">
        <v>977</v>
      </c>
      <c r="F28" s="45"/>
      <c r="G28" s="134" t="s">
        <v>978</v>
      </c>
      <c r="H28" s="152" t="str">
        <f t="shared" ref="H28" si="1">IFERROR(F28*(1-G28),"")</f>
        <v/>
      </c>
    </row>
    <row r="29" spans="1:10" ht="26.4">
      <c r="A29" s="46" t="s">
        <v>965</v>
      </c>
      <c r="B29" s="71" t="s">
        <v>218</v>
      </c>
      <c r="C29" s="44" t="s">
        <v>964</v>
      </c>
      <c r="D29" s="44" t="s">
        <v>966</v>
      </c>
      <c r="E29" s="37" t="s">
        <v>977</v>
      </c>
      <c r="F29" s="45"/>
      <c r="G29" s="134" t="s">
        <v>978</v>
      </c>
      <c r="H29" s="152" t="str">
        <f t="shared" ref="H29" si="2">IFERROR(F29*(1-G29),"")</f>
        <v/>
      </c>
    </row>
    <row r="30" spans="1:10" ht="26.4">
      <c r="A30" s="46" t="s">
        <v>965</v>
      </c>
      <c r="B30" s="61" t="s">
        <v>224</v>
      </c>
      <c r="C30" s="44" t="s">
        <v>964</v>
      </c>
      <c r="D30" s="44" t="s">
        <v>966</v>
      </c>
      <c r="E30" s="37" t="s">
        <v>977</v>
      </c>
      <c r="F30" s="45"/>
      <c r="G30" s="134" t="s">
        <v>979</v>
      </c>
      <c r="H30" s="152" t="str">
        <f t="shared" ref="H30" si="3">IFERROR(F30*(1-G30),"")</f>
        <v/>
      </c>
    </row>
    <row r="31" spans="1:10" hidden="1">
      <c r="A31" s="46" t="s">
        <v>970</v>
      </c>
      <c r="B31" s="42" t="s">
        <v>120</v>
      </c>
      <c r="C31" s="44" t="s">
        <v>964</v>
      </c>
      <c r="D31" s="44" t="s">
        <v>966</v>
      </c>
      <c r="E31" s="37" t="s">
        <v>977</v>
      </c>
      <c r="F31" s="45"/>
      <c r="G31" s="241">
        <v>0.28999999999999998</v>
      </c>
      <c r="H31" s="152"/>
    </row>
    <row r="32" spans="1:10" hidden="1">
      <c r="A32" s="46" t="s">
        <v>970</v>
      </c>
      <c r="B32" s="42" t="s">
        <v>117</v>
      </c>
      <c r="C32" s="44" t="s">
        <v>964</v>
      </c>
      <c r="D32" s="44" t="s">
        <v>966</v>
      </c>
      <c r="E32" s="37" t="s">
        <v>977</v>
      </c>
      <c r="F32" s="45"/>
      <c r="G32" s="241">
        <v>0.28999999999999998</v>
      </c>
      <c r="H32" s="152"/>
    </row>
    <row r="33" spans="1:8" hidden="1">
      <c r="A33" s="46" t="s">
        <v>970</v>
      </c>
      <c r="B33" s="42" t="s">
        <v>128</v>
      </c>
      <c r="C33" s="44" t="s">
        <v>964</v>
      </c>
      <c r="D33" s="44" t="s">
        <v>966</v>
      </c>
      <c r="E33" s="37" t="s">
        <v>977</v>
      </c>
      <c r="F33" s="45"/>
      <c r="G33" s="241">
        <v>0.28999999999999998</v>
      </c>
      <c r="H33" s="152"/>
    </row>
    <row r="34" spans="1:8" hidden="1">
      <c r="A34" s="46" t="s">
        <v>970</v>
      </c>
      <c r="B34" s="42" t="s">
        <v>124</v>
      </c>
      <c r="C34" s="44" t="s">
        <v>964</v>
      </c>
      <c r="D34" s="44" t="s">
        <v>966</v>
      </c>
      <c r="E34" s="37" t="s">
        <v>977</v>
      </c>
      <c r="F34" s="45"/>
      <c r="G34" s="241">
        <v>0.28999999999999998</v>
      </c>
      <c r="H34" s="152"/>
    </row>
    <row r="35" spans="1:8" hidden="1">
      <c r="A35" s="46" t="s">
        <v>970</v>
      </c>
      <c r="B35" s="42" t="s">
        <v>134</v>
      </c>
      <c r="C35" s="44" t="s">
        <v>964</v>
      </c>
      <c r="D35" s="44" t="s">
        <v>966</v>
      </c>
      <c r="E35" s="37" t="s">
        <v>977</v>
      </c>
      <c r="F35" s="45"/>
      <c r="G35" s="241">
        <v>0.28999999999999998</v>
      </c>
      <c r="H35" s="152"/>
    </row>
    <row r="36" spans="1:8" hidden="1">
      <c r="A36" s="46" t="s">
        <v>970</v>
      </c>
      <c r="B36" s="42" t="s">
        <v>134</v>
      </c>
      <c r="C36" s="44" t="s">
        <v>964</v>
      </c>
      <c r="D36" s="44" t="s">
        <v>966</v>
      </c>
      <c r="E36" s="37" t="s">
        <v>977</v>
      </c>
      <c r="F36" s="45"/>
      <c r="G36" s="241">
        <v>0.28999999999999998</v>
      </c>
      <c r="H36" s="152"/>
    </row>
    <row r="37" spans="1:8" hidden="1">
      <c r="A37" s="46" t="s">
        <v>970</v>
      </c>
      <c r="B37" s="42" t="s">
        <v>131</v>
      </c>
      <c r="C37" s="44" t="s">
        <v>964</v>
      </c>
      <c r="D37" s="44" t="s">
        <v>966</v>
      </c>
      <c r="E37" s="37" t="s">
        <v>977</v>
      </c>
      <c r="F37" s="45"/>
      <c r="G37" s="241">
        <v>0.28999999999999998</v>
      </c>
      <c r="H37" s="152"/>
    </row>
    <row r="38" spans="1:8" hidden="1">
      <c r="A38" s="46" t="s">
        <v>970</v>
      </c>
      <c r="B38" s="42" t="s">
        <v>138</v>
      </c>
      <c r="C38" s="44" t="s">
        <v>964</v>
      </c>
      <c r="D38" s="44" t="s">
        <v>966</v>
      </c>
      <c r="E38" s="37" t="s">
        <v>977</v>
      </c>
      <c r="F38" s="45"/>
      <c r="G38" s="241">
        <v>0.28999999999999998</v>
      </c>
      <c r="H38" s="152"/>
    </row>
    <row r="39" spans="1:8" hidden="1">
      <c r="A39" s="46" t="s">
        <v>970</v>
      </c>
      <c r="B39" s="42" t="s">
        <v>232</v>
      </c>
      <c r="C39" s="44" t="s">
        <v>964</v>
      </c>
      <c r="D39" s="44" t="s">
        <v>966</v>
      </c>
      <c r="E39" s="37" t="s">
        <v>977</v>
      </c>
      <c r="F39" s="45"/>
      <c r="G39" s="241">
        <v>0.28999999999999998</v>
      </c>
      <c r="H39" s="152"/>
    </row>
    <row r="40" spans="1:8" hidden="1">
      <c r="A40" s="46" t="s">
        <v>970</v>
      </c>
      <c r="B40" s="42" t="s">
        <v>78</v>
      </c>
      <c r="C40" s="44" t="s">
        <v>964</v>
      </c>
      <c r="D40" s="44" t="s">
        <v>966</v>
      </c>
      <c r="E40" s="37" t="s">
        <v>977</v>
      </c>
      <c r="F40" s="45"/>
      <c r="G40" s="241">
        <v>0.28999999999999998</v>
      </c>
      <c r="H40" s="152"/>
    </row>
    <row r="41" spans="1:8" hidden="1">
      <c r="A41" s="46" t="s">
        <v>970</v>
      </c>
      <c r="B41" s="42" t="s">
        <v>110</v>
      </c>
      <c r="C41" s="44" t="s">
        <v>964</v>
      </c>
      <c r="D41" s="44" t="s">
        <v>966</v>
      </c>
      <c r="E41" s="37" t="s">
        <v>977</v>
      </c>
      <c r="F41" s="45"/>
      <c r="G41" s="241">
        <v>0.28999999999999998</v>
      </c>
      <c r="H41" s="152"/>
    </row>
    <row r="42" spans="1:8" hidden="1">
      <c r="A42" s="46" t="s">
        <v>970</v>
      </c>
      <c r="B42" s="42" t="s">
        <v>88</v>
      </c>
      <c r="C42" s="44" t="s">
        <v>964</v>
      </c>
      <c r="D42" s="44" t="s">
        <v>966</v>
      </c>
      <c r="E42" s="37" t="s">
        <v>977</v>
      </c>
      <c r="F42" s="45"/>
      <c r="G42" s="241">
        <v>0.28999999999999998</v>
      </c>
      <c r="H42" s="152"/>
    </row>
    <row r="43" spans="1:8" hidden="1">
      <c r="A43" s="46" t="s">
        <v>970</v>
      </c>
      <c r="B43" s="42" t="s">
        <v>103</v>
      </c>
      <c r="C43" s="44" t="s">
        <v>964</v>
      </c>
      <c r="D43" s="44" t="s">
        <v>966</v>
      </c>
      <c r="E43" s="37" t="s">
        <v>977</v>
      </c>
      <c r="F43" s="45"/>
      <c r="G43" s="241">
        <v>0.28999999999999998</v>
      </c>
      <c r="H43" s="152"/>
    </row>
    <row r="44" spans="1:8" hidden="1">
      <c r="A44" s="46" t="s">
        <v>970</v>
      </c>
      <c r="B44" s="42" t="s">
        <v>85</v>
      </c>
      <c r="C44" s="44" t="s">
        <v>964</v>
      </c>
      <c r="D44" s="44" t="s">
        <v>966</v>
      </c>
      <c r="E44" s="37" t="s">
        <v>977</v>
      </c>
      <c r="F44" s="45"/>
      <c r="G44" s="241">
        <v>0.28999999999999998</v>
      </c>
      <c r="H44" s="152"/>
    </row>
    <row r="45" spans="1:8" hidden="1">
      <c r="A45" s="46" t="s">
        <v>970</v>
      </c>
      <c r="B45" s="42" t="s">
        <v>98</v>
      </c>
      <c r="C45" s="44" t="s">
        <v>964</v>
      </c>
      <c r="D45" s="44" t="s">
        <v>966</v>
      </c>
      <c r="E45" s="37" t="s">
        <v>977</v>
      </c>
      <c r="F45" s="45"/>
      <c r="G45" s="241">
        <v>0.28999999999999998</v>
      </c>
      <c r="H45" s="152"/>
    </row>
    <row r="46" spans="1:8" hidden="1">
      <c r="A46" s="46" t="s">
        <v>970</v>
      </c>
      <c r="B46" s="42" t="s">
        <v>91</v>
      </c>
      <c r="C46" s="44" t="s">
        <v>964</v>
      </c>
      <c r="D46" s="44" t="s">
        <v>966</v>
      </c>
      <c r="E46" s="37" t="s">
        <v>977</v>
      </c>
      <c r="F46" s="45"/>
      <c r="G46" s="241">
        <v>0.28999999999999998</v>
      </c>
      <c r="H46" s="152"/>
    </row>
    <row r="47" spans="1:8" hidden="1">
      <c r="A47" s="46" t="s">
        <v>336</v>
      </c>
      <c r="B47" s="46" t="s">
        <v>117</v>
      </c>
      <c r="C47" s="35" t="s">
        <v>964</v>
      </c>
      <c r="D47" s="44" t="s">
        <v>966</v>
      </c>
      <c r="E47" s="37" t="s">
        <v>977</v>
      </c>
      <c r="F47" s="45"/>
      <c r="G47" s="241">
        <v>0.5</v>
      </c>
      <c r="H47" s="152"/>
    </row>
    <row r="48" spans="1:8" hidden="1">
      <c r="A48" s="46" t="s">
        <v>336</v>
      </c>
      <c r="B48" s="46" t="s">
        <v>128</v>
      </c>
      <c r="C48" s="121" t="s">
        <v>964</v>
      </c>
      <c r="D48" s="44" t="s">
        <v>966</v>
      </c>
      <c r="E48" s="37" t="s">
        <v>977</v>
      </c>
      <c r="F48" s="45"/>
      <c r="G48" s="241">
        <v>0.5</v>
      </c>
      <c r="H48" s="152"/>
    </row>
    <row r="49" spans="1:10" hidden="1">
      <c r="A49" s="46" t="s">
        <v>336</v>
      </c>
      <c r="B49" s="46" t="s">
        <v>124</v>
      </c>
      <c r="C49" s="35" t="s">
        <v>964</v>
      </c>
      <c r="D49" s="44" t="s">
        <v>966</v>
      </c>
      <c r="E49" s="37" t="s">
        <v>977</v>
      </c>
      <c r="F49" s="45"/>
      <c r="G49" s="241">
        <v>0.5</v>
      </c>
      <c r="H49" s="152"/>
    </row>
    <row r="50" spans="1:10" hidden="1">
      <c r="A50" s="46" t="s">
        <v>336</v>
      </c>
      <c r="B50" s="46" t="s">
        <v>98</v>
      </c>
      <c r="C50" s="35" t="s">
        <v>964</v>
      </c>
      <c r="D50" s="39" t="s">
        <v>966</v>
      </c>
      <c r="E50" s="38" t="s">
        <v>977</v>
      </c>
      <c r="F50" s="48"/>
      <c r="G50" s="244">
        <v>0.5</v>
      </c>
      <c r="H50" s="245"/>
    </row>
    <row r="51" spans="1:10" hidden="1">
      <c r="A51" s="46" t="s">
        <v>336</v>
      </c>
      <c r="B51" s="46" t="s">
        <v>140</v>
      </c>
      <c r="C51" s="35" t="s">
        <v>964</v>
      </c>
      <c r="D51" s="44" t="s">
        <v>966</v>
      </c>
      <c r="E51" s="37" t="s">
        <v>977</v>
      </c>
      <c r="F51" s="45"/>
      <c r="G51" s="241">
        <v>0.5</v>
      </c>
      <c r="H51" s="152"/>
    </row>
    <row r="52" spans="1:10" hidden="1">
      <c r="A52" s="246" t="s">
        <v>336</v>
      </c>
      <c r="B52" s="246" t="s">
        <v>131</v>
      </c>
      <c r="C52" s="35" t="s">
        <v>964</v>
      </c>
      <c r="D52" s="39" t="s">
        <v>966</v>
      </c>
      <c r="E52" s="38" t="s">
        <v>977</v>
      </c>
      <c r="F52" s="45"/>
      <c r="G52" s="241">
        <v>0.5</v>
      </c>
      <c r="H52" s="152"/>
    </row>
    <row r="53" spans="1:10" hidden="1">
      <c r="A53" s="246" t="s">
        <v>336</v>
      </c>
      <c r="B53" s="246" t="s">
        <v>138</v>
      </c>
      <c r="C53" s="35" t="s">
        <v>964</v>
      </c>
      <c r="D53" s="39" t="s">
        <v>966</v>
      </c>
      <c r="E53" s="38" t="s">
        <v>977</v>
      </c>
      <c r="F53" s="45"/>
      <c r="G53" s="241">
        <v>0.5</v>
      </c>
      <c r="H53" s="152"/>
    </row>
    <row r="54" spans="1:10" hidden="1">
      <c r="A54" s="246" t="s">
        <v>336</v>
      </c>
      <c r="B54" s="246" t="s">
        <v>134</v>
      </c>
      <c r="C54" s="126" t="s">
        <v>964</v>
      </c>
      <c r="D54" s="39" t="s">
        <v>966</v>
      </c>
      <c r="E54" s="38" t="s">
        <v>977</v>
      </c>
      <c r="F54" s="45"/>
      <c r="G54" s="241">
        <v>0.5</v>
      </c>
      <c r="H54" s="152"/>
    </row>
    <row r="55" spans="1:10" hidden="1">
      <c r="A55" s="246" t="s">
        <v>336</v>
      </c>
      <c r="B55" s="246" t="s">
        <v>150</v>
      </c>
      <c r="C55" s="126" t="s">
        <v>964</v>
      </c>
      <c r="D55" s="39" t="s">
        <v>966</v>
      </c>
      <c r="E55" s="38" t="s">
        <v>977</v>
      </c>
      <c r="F55" s="45"/>
      <c r="G55" s="241">
        <v>0.5</v>
      </c>
      <c r="H55" s="152"/>
      <c r="I55" s="102"/>
      <c r="J55" s="102"/>
    </row>
    <row r="56" spans="1:10" hidden="1">
      <c r="A56" s="246" t="s">
        <v>336</v>
      </c>
      <c r="B56" s="246" t="s">
        <v>159</v>
      </c>
      <c r="C56" s="126" t="s">
        <v>964</v>
      </c>
      <c r="D56" s="39" t="s">
        <v>966</v>
      </c>
      <c r="E56" s="38" t="s">
        <v>977</v>
      </c>
      <c r="F56" s="45"/>
      <c r="G56" s="241">
        <v>0.5</v>
      </c>
      <c r="H56" s="152"/>
      <c r="I56" s="102"/>
      <c r="J56" s="102"/>
    </row>
    <row r="57" spans="1:10" hidden="1">
      <c r="A57" s="246" t="s">
        <v>336</v>
      </c>
      <c r="B57" s="246" t="s">
        <v>147</v>
      </c>
      <c r="C57" s="126" t="s">
        <v>964</v>
      </c>
      <c r="D57" s="39" t="s">
        <v>966</v>
      </c>
      <c r="E57" s="38" t="s">
        <v>977</v>
      </c>
      <c r="F57" s="45"/>
      <c r="G57" s="241">
        <v>0.5</v>
      </c>
      <c r="H57" s="110"/>
      <c r="I57" s="102"/>
      <c r="J57" s="102"/>
    </row>
    <row r="58" spans="1:10" hidden="1">
      <c r="A58" s="246" t="s">
        <v>336</v>
      </c>
      <c r="B58" s="246" t="s">
        <v>155</v>
      </c>
      <c r="C58" s="126" t="s">
        <v>964</v>
      </c>
      <c r="D58" s="39" t="s">
        <v>966</v>
      </c>
      <c r="E58" s="38" t="s">
        <v>977</v>
      </c>
      <c r="F58" s="45"/>
      <c r="G58" s="241">
        <v>0.5</v>
      </c>
      <c r="H58" s="110"/>
      <c r="I58" s="102"/>
      <c r="J58" s="102"/>
    </row>
    <row r="59" spans="1:10" hidden="1">
      <c r="A59" s="246" t="s">
        <v>336</v>
      </c>
      <c r="B59" s="246" t="s">
        <v>170</v>
      </c>
      <c r="C59" s="126" t="s">
        <v>964</v>
      </c>
      <c r="D59" s="39" t="s">
        <v>966</v>
      </c>
      <c r="E59" s="38" t="s">
        <v>977</v>
      </c>
      <c r="F59" s="45"/>
      <c r="G59" s="241">
        <v>0.5</v>
      </c>
      <c r="H59" s="152"/>
      <c r="I59" s="102"/>
      <c r="J59" s="102"/>
    </row>
    <row r="60" spans="1:10" hidden="1">
      <c r="A60" s="246" t="s">
        <v>336</v>
      </c>
      <c r="B60" s="246" t="s">
        <v>162</v>
      </c>
      <c r="C60" s="126" t="s">
        <v>964</v>
      </c>
      <c r="D60" s="39" t="s">
        <v>966</v>
      </c>
      <c r="E60" s="38" t="s">
        <v>977</v>
      </c>
      <c r="F60" s="45"/>
      <c r="G60" s="241">
        <v>0.5</v>
      </c>
      <c r="H60" s="110"/>
      <c r="I60" s="102"/>
      <c r="J60" s="102"/>
    </row>
    <row r="61" spans="1:10" hidden="1">
      <c r="A61" s="246" t="s">
        <v>336</v>
      </c>
      <c r="B61" s="246" t="s">
        <v>169</v>
      </c>
      <c r="C61" s="126" t="s">
        <v>964</v>
      </c>
      <c r="D61" s="39" t="s">
        <v>966</v>
      </c>
      <c r="E61" s="38" t="s">
        <v>977</v>
      </c>
      <c r="F61" s="45"/>
      <c r="G61" s="241">
        <v>0.5</v>
      </c>
      <c r="H61" s="110"/>
      <c r="I61" s="102"/>
      <c r="J61" s="102"/>
    </row>
    <row r="62" spans="1:10" hidden="1">
      <c r="A62" s="246" t="s">
        <v>336</v>
      </c>
      <c r="B62" s="246" t="s">
        <v>186</v>
      </c>
      <c r="C62" s="126" t="s">
        <v>964</v>
      </c>
      <c r="D62" s="39" t="s">
        <v>966</v>
      </c>
      <c r="E62" s="38" t="s">
        <v>977</v>
      </c>
      <c r="F62" s="45"/>
      <c r="G62" s="241">
        <f>IFERROR(VLOOKUP(B62,'[6]Replacement Model Pricing Sheet'!$C$3:$AA$38,19,FALSE),"")</f>
        <v>0.5</v>
      </c>
      <c r="H62" s="110"/>
      <c r="I62" s="102"/>
      <c r="J62" s="102"/>
    </row>
    <row r="63" spans="1:10" hidden="1">
      <c r="A63" s="46" t="s">
        <v>336</v>
      </c>
      <c r="B63" s="46" t="s">
        <v>176</v>
      </c>
      <c r="C63" s="126" t="s">
        <v>964</v>
      </c>
      <c r="D63" s="39" t="s">
        <v>966</v>
      </c>
      <c r="E63" s="38" t="s">
        <v>977</v>
      </c>
      <c r="F63" s="45"/>
      <c r="G63" s="241">
        <v>0.5</v>
      </c>
      <c r="H63" s="152"/>
    </row>
    <row r="64" spans="1:10" hidden="1">
      <c r="A64" s="46" t="s">
        <v>336</v>
      </c>
      <c r="B64" s="46" t="s">
        <v>181</v>
      </c>
      <c r="C64" s="126" t="s">
        <v>964</v>
      </c>
      <c r="D64" s="39" t="s">
        <v>966</v>
      </c>
      <c r="E64" s="38" t="s">
        <v>977</v>
      </c>
      <c r="F64" s="45"/>
      <c r="G64" s="241">
        <v>0.5</v>
      </c>
      <c r="H64" s="152"/>
    </row>
    <row r="65" spans="1:10" hidden="1">
      <c r="A65" s="46" t="s">
        <v>336</v>
      </c>
      <c r="B65" s="46" t="s">
        <v>78</v>
      </c>
      <c r="C65" s="126" t="s">
        <v>964</v>
      </c>
      <c r="D65" s="39" t="s">
        <v>966</v>
      </c>
      <c r="E65" s="38" t="s">
        <v>977</v>
      </c>
      <c r="F65" s="45"/>
      <c r="G65" s="241">
        <v>0.5</v>
      </c>
      <c r="H65" s="49"/>
    </row>
    <row r="66" spans="1:10" hidden="1">
      <c r="A66" s="46" t="s">
        <v>336</v>
      </c>
      <c r="B66" s="46" t="s">
        <v>66</v>
      </c>
      <c r="C66" s="126" t="s">
        <v>964</v>
      </c>
      <c r="D66" s="39" t="s">
        <v>966</v>
      </c>
      <c r="E66" s="38" t="s">
        <v>977</v>
      </c>
      <c r="F66" s="45"/>
      <c r="G66" s="241">
        <v>0.5</v>
      </c>
      <c r="H66" s="49"/>
    </row>
    <row r="67" spans="1:10" hidden="1">
      <c r="A67" s="46" t="s">
        <v>336</v>
      </c>
      <c r="B67" s="46" t="s">
        <v>110</v>
      </c>
      <c r="C67" s="126" t="s">
        <v>964</v>
      </c>
      <c r="D67" s="39" t="s">
        <v>966</v>
      </c>
      <c r="E67" s="38" t="s">
        <v>977</v>
      </c>
      <c r="F67" s="45"/>
      <c r="G67" s="241">
        <v>0.5</v>
      </c>
      <c r="H67" s="152"/>
    </row>
    <row r="68" spans="1:10" hidden="1">
      <c r="A68" s="46" t="s">
        <v>336</v>
      </c>
      <c r="B68" s="46" t="s">
        <v>88</v>
      </c>
      <c r="C68" s="126" t="s">
        <v>964</v>
      </c>
      <c r="D68" s="39" t="s">
        <v>966</v>
      </c>
      <c r="E68" s="38" t="s">
        <v>977</v>
      </c>
      <c r="F68" s="45"/>
      <c r="G68" s="241">
        <v>0.5</v>
      </c>
      <c r="H68" s="152"/>
    </row>
    <row r="69" spans="1:10" hidden="1">
      <c r="A69" s="46" t="s">
        <v>336</v>
      </c>
      <c r="B69" s="46" t="s">
        <v>103</v>
      </c>
      <c r="C69" s="126" t="s">
        <v>964</v>
      </c>
      <c r="D69" s="39" t="s">
        <v>966</v>
      </c>
      <c r="E69" s="38" t="s">
        <v>977</v>
      </c>
      <c r="F69" s="45"/>
      <c r="G69" s="241">
        <v>0.5</v>
      </c>
      <c r="H69" s="152"/>
      <c r="I69" s="102"/>
      <c r="J69" s="102"/>
    </row>
    <row r="70" spans="1:10" hidden="1">
      <c r="A70" s="46" t="s">
        <v>336</v>
      </c>
      <c r="B70" s="46" t="s">
        <v>85</v>
      </c>
      <c r="C70" s="126" t="s">
        <v>964</v>
      </c>
      <c r="D70" s="39" t="s">
        <v>966</v>
      </c>
      <c r="E70" s="38" t="s">
        <v>977</v>
      </c>
      <c r="F70" s="45"/>
      <c r="G70" s="241">
        <v>0.5</v>
      </c>
      <c r="H70" s="152"/>
    </row>
    <row r="71" spans="1:10" hidden="1">
      <c r="A71" s="46" t="s">
        <v>336</v>
      </c>
      <c r="B71" s="46" t="s">
        <v>91</v>
      </c>
      <c r="C71" s="126" t="s">
        <v>964</v>
      </c>
      <c r="D71" s="39" t="s">
        <v>966</v>
      </c>
      <c r="E71" s="38" t="s">
        <v>977</v>
      </c>
      <c r="F71" s="45"/>
      <c r="G71" s="241">
        <v>0.5</v>
      </c>
      <c r="H71" s="152"/>
      <c r="I71" s="102"/>
      <c r="J71" s="102"/>
    </row>
    <row r="72" spans="1:10" ht="26.4" hidden="1">
      <c r="A72" s="46" t="s">
        <v>336</v>
      </c>
      <c r="B72" s="103" t="s">
        <v>192</v>
      </c>
      <c r="C72" s="126" t="s">
        <v>964</v>
      </c>
      <c r="D72" s="39" t="s">
        <v>966</v>
      </c>
      <c r="E72" s="38" t="s">
        <v>977</v>
      </c>
      <c r="F72" s="45"/>
      <c r="G72" s="134" t="s">
        <v>980</v>
      </c>
      <c r="H72" s="152" t="str">
        <f t="shared" ref="H72" si="4">IFERROR(F72*(1-G72),"")</f>
        <v/>
      </c>
    </row>
    <row r="73" spans="1:10" ht="26.4" hidden="1">
      <c r="A73" s="46" t="s">
        <v>336</v>
      </c>
      <c r="B73" s="61" t="s">
        <v>201</v>
      </c>
      <c r="C73" s="126" t="s">
        <v>964</v>
      </c>
      <c r="D73" s="39" t="s">
        <v>966</v>
      </c>
      <c r="E73" s="38" t="s">
        <v>977</v>
      </c>
      <c r="F73" s="45"/>
      <c r="G73" s="134" t="s">
        <v>981</v>
      </c>
      <c r="H73" s="152"/>
    </row>
    <row r="74" spans="1:10" ht="26.4" hidden="1">
      <c r="A74" s="46" t="s">
        <v>336</v>
      </c>
      <c r="B74" s="61" t="s">
        <v>207</v>
      </c>
      <c r="C74" s="126" t="s">
        <v>964</v>
      </c>
      <c r="D74" s="39" t="s">
        <v>966</v>
      </c>
      <c r="E74" s="38" t="s">
        <v>977</v>
      </c>
      <c r="F74" s="45"/>
      <c r="G74" s="134" t="s">
        <v>982</v>
      </c>
      <c r="H74" s="49" t="str">
        <f>IFERROR(F74*(1-G74),"")</f>
        <v/>
      </c>
    </row>
    <row r="75" spans="1:10" ht="26.4" hidden="1">
      <c r="A75" s="46" t="s">
        <v>336</v>
      </c>
      <c r="B75" s="79" t="s">
        <v>213</v>
      </c>
      <c r="C75" s="126" t="s">
        <v>964</v>
      </c>
      <c r="D75" s="39" t="s">
        <v>966</v>
      </c>
      <c r="E75" s="38" t="s">
        <v>977</v>
      </c>
      <c r="F75" s="45"/>
      <c r="G75" s="134" t="s">
        <v>980</v>
      </c>
      <c r="H75" s="152" t="str">
        <f t="shared" ref="H75" si="5">IFERROR(F75*(1-G75),"")</f>
        <v/>
      </c>
    </row>
    <row r="76" spans="1:10" ht="26.4" hidden="1">
      <c r="A76" s="46" t="s">
        <v>336</v>
      </c>
      <c r="B76" s="61" t="s">
        <v>217</v>
      </c>
      <c r="C76" s="126" t="s">
        <v>964</v>
      </c>
      <c r="D76" s="39" t="s">
        <v>966</v>
      </c>
      <c r="E76" s="38" t="s">
        <v>977</v>
      </c>
      <c r="F76" s="45"/>
      <c r="G76" s="134" t="s">
        <v>983</v>
      </c>
      <c r="H76" s="104" t="str">
        <f t="shared" ref="H76" si="6">IFERROR(F76*(1-G76),"")</f>
        <v/>
      </c>
    </row>
    <row r="77" spans="1:10" ht="26.4" hidden="1">
      <c r="A77" s="46" t="s">
        <v>336</v>
      </c>
      <c r="B77" s="79" t="s">
        <v>218</v>
      </c>
      <c r="C77" s="126" t="s">
        <v>964</v>
      </c>
      <c r="D77" s="39" t="s">
        <v>966</v>
      </c>
      <c r="E77" s="38" t="s">
        <v>977</v>
      </c>
      <c r="F77" s="45"/>
      <c r="G77" s="134" t="s">
        <v>984</v>
      </c>
      <c r="H77" s="104" t="str">
        <f t="shared" ref="H77" si="7">IFERROR(F77*(1-G77),"")</f>
        <v/>
      </c>
    </row>
    <row r="78" spans="1:10" ht="26.4" hidden="1">
      <c r="A78" s="46" t="s">
        <v>336</v>
      </c>
      <c r="B78" s="79" t="s">
        <v>223</v>
      </c>
      <c r="C78" s="126" t="s">
        <v>964</v>
      </c>
      <c r="D78" s="39" t="s">
        <v>966</v>
      </c>
      <c r="E78" s="38" t="s">
        <v>977</v>
      </c>
      <c r="F78" s="45"/>
      <c r="G78" s="134" t="s">
        <v>983</v>
      </c>
      <c r="H78" s="104"/>
    </row>
    <row r="79" spans="1:10" ht="26.4" hidden="1">
      <c r="A79" s="46" t="s">
        <v>336</v>
      </c>
      <c r="B79" s="61" t="s">
        <v>224</v>
      </c>
      <c r="C79" s="126" t="s">
        <v>964</v>
      </c>
      <c r="D79" s="39" t="s">
        <v>966</v>
      </c>
      <c r="E79" s="38" t="s">
        <v>977</v>
      </c>
      <c r="F79" s="45"/>
      <c r="G79" s="134" t="s">
        <v>980</v>
      </c>
      <c r="H79" s="104" t="str">
        <f t="shared" ref="H79" si="8">IFERROR(F79*(1-G79),"")</f>
        <v/>
      </c>
    </row>
    <row r="80" spans="1:10" hidden="1">
      <c r="A80" s="46" t="s">
        <v>452</v>
      </c>
      <c r="B80" s="46" t="s">
        <v>120</v>
      </c>
      <c r="C80" s="126" t="s">
        <v>964</v>
      </c>
      <c r="D80" s="39" t="s">
        <v>966</v>
      </c>
      <c r="E80" s="38" t="s">
        <v>977</v>
      </c>
      <c r="F80" s="45"/>
      <c r="G80" s="241">
        <v>0.39</v>
      </c>
      <c r="H80" s="152"/>
    </row>
    <row r="81" spans="1:8" hidden="1">
      <c r="A81" s="46" t="s">
        <v>452</v>
      </c>
      <c r="B81" s="46" t="s">
        <v>117</v>
      </c>
      <c r="C81" s="126" t="s">
        <v>964</v>
      </c>
      <c r="D81" s="39" t="s">
        <v>966</v>
      </c>
      <c r="E81" s="38" t="s">
        <v>977</v>
      </c>
      <c r="F81" s="45"/>
      <c r="G81" s="241">
        <v>0.39</v>
      </c>
      <c r="H81" s="152"/>
    </row>
    <row r="82" spans="1:8" hidden="1">
      <c r="A82" s="46" t="s">
        <v>452</v>
      </c>
      <c r="B82" s="46" t="s">
        <v>117</v>
      </c>
      <c r="C82" s="126" t="s">
        <v>964</v>
      </c>
      <c r="D82" s="39" t="s">
        <v>966</v>
      </c>
      <c r="E82" s="38" t="s">
        <v>977</v>
      </c>
      <c r="F82" s="45"/>
      <c r="G82" s="241">
        <v>0.39</v>
      </c>
      <c r="H82" s="152"/>
    </row>
    <row r="83" spans="1:8" hidden="1">
      <c r="A83" s="46" t="s">
        <v>452</v>
      </c>
      <c r="B83" s="46" t="s">
        <v>128</v>
      </c>
      <c r="C83" s="126" t="s">
        <v>964</v>
      </c>
      <c r="D83" s="39" t="s">
        <v>966</v>
      </c>
      <c r="E83" s="38" t="s">
        <v>977</v>
      </c>
      <c r="F83" s="45"/>
      <c r="G83" s="241">
        <v>0.39</v>
      </c>
      <c r="H83" s="152"/>
    </row>
    <row r="84" spans="1:8" hidden="1">
      <c r="A84" s="46" t="s">
        <v>452</v>
      </c>
      <c r="B84" s="46" t="s">
        <v>124</v>
      </c>
      <c r="C84" s="126" t="s">
        <v>964</v>
      </c>
      <c r="D84" s="39" t="s">
        <v>966</v>
      </c>
      <c r="E84" s="38" t="s">
        <v>977</v>
      </c>
      <c r="F84" s="45"/>
      <c r="G84" s="241">
        <v>0.39</v>
      </c>
      <c r="H84" s="247"/>
    </row>
    <row r="85" spans="1:8" hidden="1">
      <c r="A85" s="46" t="s">
        <v>452</v>
      </c>
      <c r="B85" s="46" t="s">
        <v>134</v>
      </c>
      <c r="C85" s="126" t="s">
        <v>964</v>
      </c>
      <c r="D85" s="39" t="s">
        <v>966</v>
      </c>
      <c r="E85" s="38" t="s">
        <v>977</v>
      </c>
      <c r="F85" s="45"/>
      <c r="G85" s="241">
        <v>0.39</v>
      </c>
      <c r="H85" s="247"/>
    </row>
    <row r="86" spans="1:8" hidden="1">
      <c r="A86" s="46" t="s">
        <v>452</v>
      </c>
      <c r="B86" s="46" t="s">
        <v>140</v>
      </c>
      <c r="C86" s="126" t="s">
        <v>964</v>
      </c>
      <c r="D86" s="39" t="s">
        <v>966</v>
      </c>
      <c r="E86" s="38" t="s">
        <v>977</v>
      </c>
      <c r="F86" s="45"/>
      <c r="G86" s="241">
        <v>0.39</v>
      </c>
      <c r="H86" s="247"/>
    </row>
    <row r="87" spans="1:8" hidden="1">
      <c r="A87" s="46" t="s">
        <v>452</v>
      </c>
      <c r="B87" s="46" t="s">
        <v>131</v>
      </c>
      <c r="C87" s="126" t="s">
        <v>964</v>
      </c>
      <c r="D87" s="39" t="s">
        <v>966</v>
      </c>
      <c r="E87" s="38" t="s">
        <v>977</v>
      </c>
      <c r="F87" s="45"/>
      <c r="G87" s="241">
        <v>0.39</v>
      </c>
      <c r="H87" s="247"/>
    </row>
    <row r="88" spans="1:8" hidden="1">
      <c r="A88" s="46" t="s">
        <v>452</v>
      </c>
      <c r="B88" s="46" t="s">
        <v>131</v>
      </c>
      <c r="C88" s="126" t="s">
        <v>964</v>
      </c>
      <c r="D88" s="39" t="s">
        <v>966</v>
      </c>
      <c r="E88" s="38" t="s">
        <v>977</v>
      </c>
      <c r="F88" s="45"/>
      <c r="G88" s="241">
        <v>0.39</v>
      </c>
      <c r="H88" s="247"/>
    </row>
    <row r="89" spans="1:8" hidden="1">
      <c r="A89" s="46" t="s">
        <v>452</v>
      </c>
      <c r="B89" s="46" t="s">
        <v>138</v>
      </c>
      <c r="C89" s="126" t="s">
        <v>964</v>
      </c>
      <c r="D89" s="39" t="s">
        <v>966</v>
      </c>
      <c r="E89" s="38" t="s">
        <v>977</v>
      </c>
      <c r="F89" s="45"/>
      <c r="G89" s="241">
        <v>0.39</v>
      </c>
      <c r="H89" s="247"/>
    </row>
    <row r="90" spans="1:8" hidden="1">
      <c r="A90" s="46" t="s">
        <v>452</v>
      </c>
      <c r="B90" s="46" t="s">
        <v>150</v>
      </c>
      <c r="C90" s="126" t="s">
        <v>964</v>
      </c>
      <c r="D90" s="39" t="s">
        <v>966</v>
      </c>
      <c r="E90" s="38" t="s">
        <v>977</v>
      </c>
      <c r="F90" s="45"/>
      <c r="G90" s="241">
        <v>0.39</v>
      </c>
      <c r="H90" s="247"/>
    </row>
    <row r="91" spans="1:8" hidden="1">
      <c r="A91" s="46" t="s">
        <v>452</v>
      </c>
      <c r="B91" s="46" t="s">
        <v>159</v>
      </c>
      <c r="C91" s="126" t="s">
        <v>964</v>
      </c>
      <c r="D91" s="39" t="s">
        <v>966</v>
      </c>
      <c r="E91" s="38" t="s">
        <v>977</v>
      </c>
      <c r="F91" s="45"/>
      <c r="G91" s="241">
        <v>0.39</v>
      </c>
      <c r="H91" s="247"/>
    </row>
    <row r="92" spans="1:8" hidden="1">
      <c r="A92" s="46" t="s">
        <v>452</v>
      </c>
      <c r="B92" s="46" t="s">
        <v>147</v>
      </c>
      <c r="C92" s="126" t="s">
        <v>964</v>
      </c>
      <c r="D92" s="39" t="s">
        <v>966</v>
      </c>
      <c r="E92" s="38" t="s">
        <v>977</v>
      </c>
      <c r="F92" s="45"/>
      <c r="G92" s="241">
        <v>0.39</v>
      </c>
      <c r="H92" s="247"/>
    </row>
    <row r="93" spans="1:8" hidden="1">
      <c r="A93" s="46" t="s">
        <v>452</v>
      </c>
      <c r="B93" s="46" t="s">
        <v>155</v>
      </c>
      <c r="C93" s="126" t="s">
        <v>964</v>
      </c>
      <c r="D93" s="39" t="s">
        <v>966</v>
      </c>
      <c r="E93" s="38" t="s">
        <v>977</v>
      </c>
      <c r="F93" s="45"/>
      <c r="G93" s="241">
        <v>0.39</v>
      </c>
      <c r="H93" s="247"/>
    </row>
    <row r="94" spans="1:8" hidden="1">
      <c r="A94" s="46" t="s">
        <v>452</v>
      </c>
      <c r="B94" s="46" t="s">
        <v>170</v>
      </c>
      <c r="C94" s="126" t="s">
        <v>964</v>
      </c>
      <c r="D94" s="39" t="s">
        <v>966</v>
      </c>
      <c r="E94" s="38" t="s">
        <v>977</v>
      </c>
      <c r="F94" s="45"/>
      <c r="G94" s="241">
        <v>0.39</v>
      </c>
      <c r="H94" s="247"/>
    </row>
    <row r="95" spans="1:8" hidden="1">
      <c r="A95" s="46" t="s">
        <v>452</v>
      </c>
      <c r="B95" s="46" t="s">
        <v>162</v>
      </c>
      <c r="C95" s="126" t="s">
        <v>964</v>
      </c>
      <c r="D95" s="39" t="s">
        <v>966</v>
      </c>
      <c r="E95" s="38" t="s">
        <v>977</v>
      </c>
      <c r="F95" s="45"/>
      <c r="G95" s="241">
        <v>0.39</v>
      </c>
      <c r="H95" s="247"/>
    </row>
    <row r="96" spans="1:8" hidden="1">
      <c r="A96" s="46" t="s">
        <v>452</v>
      </c>
      <c r="B96" s="46" t="s">
        <v>169</v>
      </c>
      <c r="C96" s="126" t="s">
        <v>964</v>
      </c>
      <c r="D96" s="39" t="s">
        <v>966</v>
      </c>
      <c r="E96" s="38" t="s">
        <v>977</v>
      </c>
      <c r="F96" s="45"/>
      <c r="G96" s="241">
        <v>0.39</v>
      </c>
      <c r="H96" s="247"/>
    </row>
    <row r="97" spans="1:8" hidden="1">
      <c r="A97" s="46" t="s">
        <v>452</v>
      </c>
      <c r="B97" s="46" t="s">
        <v>186</v>
      </c>
      <c r="C97" s="126" t="s">
        <v>964</v>
      </c>
      <c r="D97" s="39" t="s">
        <v>966</v>
      </c>
      <c r="E97" s="38" t="s">
        <v>977</v>
      </c>
      <c r="F97" s="45"/>
      <c r="G97" s="241">
        <v>0.39</v>
      </c>
      <c r="H97" s="247"/>
    </row>
    <row r="98" spans="1:8" hidden="1">
      <c r="A98" s="46" t="s">
        <v>452</v>
      </c>
      <c r="B98" s="46" t="s">
        <v>176</v>
      </c>
      <c r="C98" s="126" t="s">
        <v>964</v>
      </c>
      <c r="D98" s="39" t="s">
        <v>966</v>
      </c>
      <c r="E98" s="38" t="s">
        <v>977</v>
      </c>
      <c r="F98" s="45"/>
      <c r="G98" s="241">
        <v>0.39</v>
      </c>
      <c r="H98" s="247"/>
    </row>
    <row r="99" spans="1:8" hidden="1">
      <c r="A99" s="46" t="s">
        <v>452</v>
      </c>
      <c r="B99" s="46" t="s">
        <v>181</v>
      </c>
      <c r="C99" s="126" t="s">
        <v>964</v>
      </c>
      <c r="D99" s="39" t="s">
        <v>966</v>
      </c>
      <c r="E99" s="38" t="s">
        <v>977</v>
      </c>
      <c r="F99" s="45"/>
      <c r="G99" s="241">
        <v>0.39</v>
      </c>
      <c r="H99" s="247"/>
    </row>
    <row r="100" spans="1:8" hidden="1">
      <c r="A100" s="46" t="s">
        <v>452</v>
      </c>
      <c r="B100" s="46" t="s">
        <v>78</v>
      </c>
      <c r="C100" s="126" t="s">
        <v>964</v>
      </c>
      <c r="D100" s="39" t="s">
        <v>966</v>
      </c>
      <c r="E100" s="38" t="s">
        <v>977</v>
      </c>
      <c r="F100" s="45"/>
      <c r="G100" s="241">
        <v>0.39</v>
      </c>
      <c r="H100" s="247"/>
    </row>
    <row r="101" spans="1:8" hidden="1">
      <c r="A101" s="46" t="s">
        <v>452</v>
      </c>
      <c r="B101" s="46" t="s">
        <v>66</v>
      </c>
      <c r="C101" s="126" t="s">
        <v>964</v>
      </c>
      <c r="D101" s="39" t="s">
        <v>966</v>
      </c>
      <c r="E101" s="38" t="s">
        <v>977</v>
      </c>
      <c r="F101" s="45"/>
      <c r="G101" s="241">
        <v>0.39</v>
      </c>
      <c r="H101" s="247"/>
    </row>
    <row r="102" spans="1:8" hidden="1">
      <c r="A102" s="46" t="s">
        <v>452</v>
      </c>
      <c r="B102" s="46" t="s">
        <v>110</v>
      </c>
      <c r="C102" s="126" t="s">
        <v>964</v>
      </c>
      <c r="D102" s="39" t="s">
        <v>966</v>
      </c>
      <c r="E102" s="38" t="s">
        <v>977</v>
      </c>
      <c r="F102" s="45"/>
      <c r="G102" s="241">
        <v>0.39</v>
      </c>
      <c r="H102" s="247"/>
    </row>
    <row r="103" spans="1:8" hidden="1">
      <c r="A103" s="46" t="s">
        <v>452</v>
      </c>
      <c r="B103" s="46" t="s">
        <v>88</v>
      </c>
      <c r="C103" s="126" t="s">
        <v>964</v>
      </c>
      <c r="D103" s="39" t="s">
        <v>966</v>
      </c>
      <c r="E103" s="38" t="s">
        <v>977</v>
      </c>
      <c r="F103" s="45"/>
      <c r="G103" s="241">
        <v>0.39</v>
      </c>
      <c r="H103" s="247"/>
    </row>
    <row r="104" spans="1:8" hidden="1">
      <c r="A104" s="46" t="s">
        <v>452</v>
      </c>
      <c r="B104" s="46" t="s">
        <v>103</v>
      </c>
      <c r="C104" s="126" t="s">
        <v>964</v>
      </c>
      <c r="D104" s="39" t="s">
        <v>966</v>
      </c>
      <c r="E104" s="38" t="s">
        <v>977</v>
      </c>
      <c r="F104" s="45"/>
      <c r="G104" s="241">
        <v>0.39</v>
      </c>
      <c r="H104" s="247"/>
    </row>
    <row r="105" spans="1:8" hidden="1">
      <c r="A105" s="46" t="s">
        <v>452</v>
      </c>
      <c r="B105" s="46" t="s">
        <v>85</v>
      </c>
      <c r="C105" s="126" t="s">
        <v>964</v>
      </c>
      <c r="D105" s="39" t="s">
        <v>966</v>
      </c>
      <c r="E105" s="38" t="s">
        <v>977</v>
      </c>
      <c r="F105" s="45"/>
      <c r="G105" s="241">
        <v>0.39</v>
      </c>
      <c r="H105" s="247"/>
    </row>
    <row r="106" spans="1:8" hidden="1">
      <c r="A106" s="46" t="s">
        <v>452</v>
      </c>
      <c r="B106" s="46" t="s">
        <v>98</v>
      </c>
      <c r="C106" s="126" t="s">
        <v>964</v>
      </c>
      <c r="D106" s="39" t="s">
        <v>966</v>
      </c>
      <c r="E106" s="38" t="s">
        <v>977</v>
      </c>
      <c r="F106" s="45"/>
      <c r="G106" s="241">
        <v>0.39</v>
      </c>
      <c r="H106" s="247"/>
    </row>
    <row r="107" spans="1:8" hidden="1">
      <c r="A107" s="46" t="s">
        <v>452</v>
      </c>
      <c r="B107" s="46" t="s">
        <v>91</v>
      </c>
      <c r="C107" s="126" t="s">
        <v>964</v>
      </c>
      <c r="D107" s="39" t="s">
        <v>966</v>
      </c>
      <c r="E107" s="38" t="s">
        <v>977</v>
      </c>
      <c r="F107" s="45"/>
      <c r="G107" s="241">
        <v>0.39</v>
      </c>
      <c r="H107" s="247"/>
    </row>
    <row r="108" spans="1:8" hidden="1">
      <c r="A108" s="46" t="s">
        <v>561</v>
      </c>
      <c r="B108" s="246" t="s">
        <v>120</v>
      </c>
      <c r="C108" s="126" t="s">
        <v>964</v>
      </c>
      <c r="D108" s="39" t="s">
        <v>966</v>
      </c>
      <c r="E108" s="38" t="s">
        <v>977</v>
      </c>
      <c r="F108" s="45"/>
      <c r="G108" s="241">
        <v>0.25</v>
      </c>
      <c r="H108" s="247"/>
    </row>
    <row r="109" spans="1:8" hidden="1">
      <c r="A109" s="46" t="s">
        <v>561</v>
      </c>
      <c r="B109" s="246" t="s">
        <v>117</v>
      </c>
      <c r="C109" s="126" t="s">
        <v>964</v>
      </c>
      <c r="D109" s="39" t="s">
        <v>966</v>
      </c>
      <c r="E109" s="38" t="s">
        <v>977</v>
      </c>
      <c r="F109" s="45"/>
      <c r="G109" s="241">
        <v>0.25</v>
      </c>
      <c r="H109" s="247"/>
    </row>
    <row r="110" spans="1:8" hidden="1">
      <c r="A110" s="46" t="s">
        <v>561</v>
      </c>
      <c r="B110" s="46" t="s">
        <v>128</v>
      </c>
      <c r="C110" s="126" t="s">
        <v>964</v>
      </c>
      <c r="D110" s="39" t="s">
        <v>966</v>
      </c>
      <c r="E110" s="38" t="s">
        <v>977</v>
      </c>
      <c r="F110" s="45"/>
      <c r="G110" s="241">
        <v>0.25</v>
      </c>
      <c r="H110" s="247"/>
    </row>
    <row r="111" spans="1:8" hidden="1">
      <c r="A111" s="46" t="s">
        <v>561</v>
      </c>
      <c r="B111" s="46" t="s">
        <v>124</v>
      </c>
      <c r="C111" s="126" t="s">
        <v>964</v>
      </c>
      <c r="D111" s="39" t="s">
        <v>966</v>
      </c>
      <c r="E111" s="38" t="s">
        <v>977</v>
      </c>
      <c r="F111" s="45"/>
      <c r="G111" s="241">
        <v>0.25</v>
      </c>
      <c r="H111" s="247"/>
    </row>
    <row r="112" spans="1:8" hidden="1">
      <c r="A112" s="46" t="s">
        <v>561</v>
      </c>
      <c r="B112" s="46" t="s">
        <v>134</v>
      </c>
      <c r="C112" s="126" t="s">
        <v>964</v>
      </c>
      <c r="D112" s="39" t="s">
        <v>966</v>
      </c>
      <c r="E112" s="38" t="s">
        <v>977</v>
      </c>
      <c r="F112" s="45"/>
      <c r="G112" s="241">
        <v>0.25</v>
      </c>
      <c r="H112" s="247"/>
    </row>
    <row r="113" spans="1:8" hidden="1">
      <c r="A113" s="46" t="s">
        <v>561</v>
      </c>
      <c r="B113" s="46" t="s">
        <v>140</v>
      </c>
      <c r="C113" s="126" t="s">
        <v>964</v>
      </c>
      <c r="D113" s="39" t="s">
        <v>966</v>
      </c>
      <c r="E113" s="38" t="s">
        <v>977</v>
      </c>
      <c r="F113" s="45"/>
      <c r="G113" s="241">
        <v>0.25</v>
      </c>
      <c r="H113" s="247"/>
    </row>
    <row r="114" spans="1:8" hidden="1">
      <c r="A114" s="46" t="s">
        <v>561</v>
      </c>
      <c r="B114" s="46" t="s">
        <v>131</v>
      </c>
      <c r="C114" s="126" t="s">
        <v>964</v>
      </c>
      <c r="D114" s="39" t="s">
        <v>966</v>
      </c>
      <c r="E114" s="38" t="s">
        <v>977</v>
      </c>
      <c r="F114" s="45"/>
      <c r="G114" s="241">
        <v>0.25</v>
      </c>
      <c r="H114" s="247"/>
    </row>
    <row r="115" spans="1:8" hidden="1">
      <c r="A115" s="46" t="s">
        <v>561</v>
      </c>
      <c r="B115" s="46" t="s">
        <v>138</v>
      </c>
      <c r="C115" s="126" t="s">
        <v>964</v>
      </c>
      <c r="D115" s="39" t="s">
        <v>966</v>
      </c>
      <c r="E115" s="38" t="s">
        <v>977</v>
      </c>
      <c r="F115" s="45"/>
      <c r="G115" s="241">
        <v>0.25</v>
      </c>
      <c r="H115" s="247"/>
    </row>
    <row r="116" spans="1:8" hidden="1">
      <c r="A116" s="46" t="s">
        <v>561</v>
      </c>
      <c r="B116" s="46" t="s">
        <v>150</v>
      </c>
      <c r="C116" s="126" t="s">
        <v>964</v>
      </c>
      <c r="D116" s="39" t="s">
        <v>966</v>
      </c>
      <c r="E116" s="38" t="s">
        <v>977</v>
      </c>
      <c r="F116" s="45"/>
      <c r="G116" s="241">
        <v>0.25</v>
      </c>
      <c r="H116" s="247"/>
    </row>
    <row r="117" spans="1:8" hidden="1">
      <c r="A117" s="46" t="s">
        <v>561</v>
      </c>
      <c r="B117" s="46" t="s">
        <v>159</v>
      </c>
      <c r="C117" s="126" t="s">
        <v>964</v>
      </c>
      <c r="D117" s="39" t="s">
        <v>966</v>
      </c>
      <c r="E117" s="38" t="s">
        <v>977</v>
      </c>
      <c r="F117" s="45"/>
      <c r="G117" s="241">
        <v>0.25</v>
      </c>
      <c r="H117" s="247"/>
    </row>
    <row r="118" spans="1:8" hidden="1">
      <c r="A118" s="46" t="s">
        <v>561</v>
      </c>
      <c r="B118" s="46" t="s">
        <v>147</v>
      </c>
      <c r="C118" s="126" t="s">
        <v>964</v>
      </c>
      <c r="D118" s="39" t="s">
        <v>966</v>
      </c>
      <c r="E118" s="38" t="s">
        <v>977</v>
      </c>
      <c r="F118" s="45"/>
      <c r="G118" s="241">
        <v>0.25</v>
      </c>
      <c r="H118" s="247"/>
    </row>
    <row r="119" spans="1:8" hidden="1">
      <c r="A119" s="46" t="s">
        <v>561</v>
      </c>
      <c r="B119" s="46" t="s">
        <v>155</v>
      </c>
      <c r="C119" s="126" t="s">
        <v>964</v>
      </c>
      <c r="D119" s="39" t="s">
        <v>966</v>
      </c>
      <c r="E119" s="38" t="s">
        <v>977</v>
      </c>
      <c r="F119" s="45"/>
      <c r="G119" s="241">
        <v>0.25</v>
      </c>
      <c r="H119" s="247"/>
    </row>
    <row r="120" spans="1:8" hidden="1">
      <c r="A120" s="46" t="s">
        <v>561</v>
      </c>
      <c r="B120" s="46" t="s">
        <v>162</v>
      </c>
      <c r="C120" s="126" t="s">
        <v>964</v>
      </c>
      <c r="D120" s="39" t="s">
        <v>966</v>
      </c>
      <c r="E120" s="38" t="s">
        <v>977</v>
      </c>
      <c r="F120" s="45"/>
      <c r="G120" s="241">
        <v>0.25</v>
      </c>
      <c r="H120" s="247"/>
    </row>
    <row r="121" spans="1:8" hidden="1">
      <c r="A121" s="46" t="s">
        <v>561</v>
      </c>
      <c r="B121" s="46" t="s">
        <v>78</v>
      </c>
      <c r="C121" s="126" t="s">
        <v>964</v>
      </c>
      <c r="D121" s="39" t="s">
        <v>966</v>
      </c>
      <c r="E121" s="38" t="s">
        <v>977</v>
      </c>
      <c r="F121" s="45"/>
      <c r="G121" s="241">
        <v>0.25</v>
      </c>
      <c r="H121" s="247"/>
    </row>
    <row r="122" spans="1:8" hidden="1">
      <c r="A122" s="46" t="s">
        <v>561</v>
      </c>
      <c r="B122" s="46" t="s">
        <v>66</v>
      </c>
      <c r="C122" s="126" t="s">
        <v>964</v>
      </c>
      <c r="D122" s="39" t="s">
        <v>966</v>
      </c>
      <c r="E122" s="38" t="s">
        <v>977</v>
      </c>
      <c r="F122" s="45"/>
      <c r="G122" s="241">
        <v>0.25</v>
      </c>
      <c r="H122" s="247"/>
    </row>
    <row r="123" spans="1:8" hidden="1">
      <c r="A123" s="46" t="s">
        <v>561</v>
      </c>
      <c r="B123" s="46" t="s">
        <v>110</v>
      </c>
      <c r="C123" s="126" t="s">
        <v>964</v>
      </c>
      <c r="D123" s="39" t="s">
        <v>966</v>
      </c>
      <c r="E123" s="38" t="s">
        <v>977</v>
      </c>
      <c r="F123" s="45"/>
      <c r="G123" s="241">
        <v>0.25</v>
      </c>
      <c r="H123" s="247"/>
    </row>
    <row r="124" spans="1:8" hidden="1">
      <c r="A124" s="46" t="s">
        <v>561</v>
      </c>
      <c r="B124" s="246" t="s">
        <v>88</v>
      </c>
      <c r="C124" s="126" t="s">
        <v>964</v>
      </c>
      <c r="D124" s="39" t="s">
        <v>966</v>
      </c>
      <c r="E124" s="38" t="s">
        <v>977</v>
      </c>
      <c r="F124" s="45"/>
      <c r="G124" s="241">
        <v>0.25</v>
      </c>
      <c r="H124" s="247"/>
    </row>
    <row r="125" spans="1:8" hidden="1">
      <c r="A125" s="46" t="s">
        <v>561</v>
      </c>
      <c r="B125" s="46" t="s">
        <v>103</v>
      </c>
      <c r="C125" s="126" t="s">
        <v>964</v>
      </c>
      <c r="D125" s="39" t="s">
        <v>966</v>
      </c>
      <c r="E125" s="38" t="s">
        <v>977</v>
      </c>
      <c r="F125" s="45"/>
      <c r="G125" s="241">
        <v>0.25</v>
      </c>
      <c r="H125" s="247"/>
    </row>
    <row r="126" spans="1:8" hidden="1">
      <c r="A126" s="46" t="s">
        <v>561</v>
      </c>
      <c r="B126" s="46" t="s">
        <v>85</v>
      </c>
      <c r="C126" s="126" t="s">
        <v>964</v>
      </c>
      <c r="D126" s="39" t="s">
        <v>966</v>
      </c>
      <c r="E126" s="38" t="s">
        <v>977</v>
      </c>
      <c r="F126" s="45"/>
      <c r="G126" s="241">
        <v>0.25</v>
      </c>
      <c r="H126" s="247"/>
    </row>
    <row r="127" spans="1:8" hidden="1">
      <c r="A127" s="46" t="s">
        <v>561</v>
      </c>
      <c r="B127" s="46" t="s">
        <v>98</v>
      </c>
      <c r="C127" s="126" t="s">
        <v>964</v>
      </c>
      <c r="D127" s="39" t="s">
        <v>966</v>
      </c>
      <c r="E127" s="38" t="s">
        <v>977</v>
      </c>
      <c r="F127" s="45"/>
      <c r="G127" s="241">
        <v>0.25</v>
      </c>
      <c r="H127" s="247"/>
    </row>
    <row r="128" spans="1:8" hidden="1">
      <c r="A128" s="46" t="s">
        <v>561</v>
      </c>
      <c r="B128" s="46" t="s">
        <v>91</v>
      </c>
      <c r="C128" s="126" t="s">
        <v>964</v>
      </c>
      <c r="D128" s="39" t="s">
        <v>966</v>
      </c>
      <c r="E128" s="38" t="s">
        <v>977</v>
      </c>
      <c r="F128" s="45"/>
      <c r="G128" s="241">
        <v>0.25</v>
      </c>
      <c r="H128" s="247"/>
    </row>
    <row r="129" spans="1:8" hidden="1">
      <c r="A129" s="46" t="s">
        <v>656</v>
      </c>
      <c r="B129" s="46" t="s">
        <v>120</v>
      </c>
      <c r="C129" s="35" t="s">
        <v>964</v>
      </c>
      <c r="D129" s="44" t="s">
        <v>966</v>
      </c>
      <c r="E129" s="37" t="s">
        <v>977</v>
      </c>
      <c r="F129" s="45"/>
      <c r="G129" s="241">
        <v>0.46</v>
      </c>
      <c r="H129" s="152"/>
    </row>
    <row r="130" spans="1:8" hidden="1">
      <c r="A130" s="46" t="s">
        <v>656</v>
      </c>
      <c r="B130" s="46" t="s">
        <v>124</v>
      </c>
      <c r="C130" s="35" t="s">
        <v>964</v>
      </c>
      <c r="D130" s="44" t="s">
        <v>966</v>
      </c>
      <c r="E130" s="37" t="s">
        <v>977</v>
      </c>
      <c r="F130" s="45"/>
      <c r="G130" s="241">
        <v>0.59</v>
      </c>
      <c r="H130" s="152"/>
    </row>
    <row r="131" spans="1:8" hidden="1">
      <c r="A131" s="46" t="s">
        <v>656</v>
      </c>
      <c r="B131" s="46" t="s">
        <v>128</v>
      </c>
      <c r="C131" s="35" t="s">
        <v>964</v>
      </c>
      <c r="D131" s="44" t="s">
        <v>966</v>
      </c>
      <c r="E131" s="37" t="s">
        <v>977</v>
      </c>
      <c r="F131" s="45"/>
      <c r="G131" s="241">
        <v>0.59</v>
      </c>
      <c r="H131" s="104"/>
    </row>
    <row r="132" spans="1:8" hidden="1">
      <c r="A132" s="46" t="s">
        <v>656</v>
      </c>
      <c r="B132" s="46" t="s">
        <v>140</v>
      </c>
      <c r="C132" s="35" t="s">
        <v>964</v>
      </c>
      <c r="D132" s="44" t="s">
        <v>966</v>
      </c>
      <c r="E132" s="37" t="s">
        <v>977</v>
      </c>
      <c r="F132" s="45"/>
      <c r="G132" s="241">
        <v>0.59</v>
      </c>
      <c r="H132" s="104"/>
    </row>
    <row r="133" spans="1:8" hidden="1">
      <c r="A133" s="46" t="s">
        <v>656</v>
      </c>
      <c r="B133" s="46" t="s">
        <v>159</v>
      </c>
      <c r="C133" s="35" t="s">
        <v>964</v>
      </c>
      <c r="D133" s="44" t="s">
        <v>966</v>
      </c>
      <c r="E133" s="37" t="s">
        <v>977</v>
      </c>
      <c r="F133" s="45"/>
      <c r="G133" s="81">
        <v>0.59</v>
      </c>
      <c r="H133" s="104"/>
    </row>
    <row r="134" spans="1:8" hidden="1">
      <c r="A134" s="46" t="s">
        <v>656</v>
      </c>
      <c r="B134" s="46" t="s">
        <v>170</v>
      </c>
      <c r="C134" s="35" t="s">
        <v>964</v>
      </c>
      <c r="D134" s="44" t="s">
        <v>966</v>
      </c>
      <c r="E134" s="37" t="s">
        <v>977</v>
      </c>
      <c r="F134" s="45"/>
      <c r="G134" s="81">
        <v>0.59</v>
      </c>
      <c r="H134" s="104"/>
    </row>
    <row r="135" spans="1:8" hidden="1">
      <c r="A135" s="46" t="s">
        <v>656</v>
      </c>
      <c r="B135" s="46" t="s">
        <v>134</v>
      </c>
      <c r="C135" s="35" t="s">
        <v>964</v>
      </c>
      <c r="D135" s="44" t="s">
        <v>966</v>
      </c>
      <c r="E135" s="37" t="s">
        <v>977</v>
      </c>
      <c r="F135" s="45"/>
      <c r="G135" s="241">
        <v>0.59</v>
      </c>
      <c r="H135" s="152"/>
    </row>
    <row r="136" spans="1:8" hidden="1">
      <c r="A136" s="46" t="s">
        <v>656</v>
      </c>
      <c r="B136" s="46" t="s">
        <v>131</v>
      </c>
      <c r="C136" s="35" t="s">
        <v>964</v>
      </c>
      <c r="D136" s="44" t="s">
        <v>966</v>
      </c>
      <c r="E136" s="37" t="s">
        <v>977</v>
      </c>
      <c r="F136" s="45"/>
      <c r="G136" s="241">
        <v>0.59</v>
      </c>
      <c r="H136" s="152"/>
    </row>
    <row r="137" spans="1:8" hidden="1">
      <c r="A137" s="46" t="s">
        <v>656</v>
      </c>
      <c r="B137" s="46" t="s">
        <v>138</v>
      </c>
      <c r="C137" s="35" t="s">
        <v>964</v>
      </c>
      <c r="D137" s="44" t="s">
        <v>966</v>
      </c>
      <c r="E137" s="37" t="s">
        <v>977</v>
      </c>
      <c r="F137" s="45"/>
      <c r="G137" s="241">
        <v>0.59</v>
      </c>
      <c r="H137" s="152"/>
    </row>
    <row r="138" spans="1:8" hidden="1">
      <c r="A138" s="46" t="s">
        <v>656</v>
      </c>
      <c r="B138" s="46" t="s">
        <v>150</v>
      </c>
      <c r="C138" s="35" t="s">
        <v>964</v>
      </c>
      <c r="D138" s="44" t="s">
        <v>966</v>
      </c>
      <c r="E138" s="37" t="s">
        <v>977</v>
      </c>
      <c r="F138" s="45"/>
      <c r="G138" s="241">
        <v>0.59</v>
      </c>
      <c r="H138" s="152"/>
    </row>
    <row r="139" spans="1:8" hidden="1">
      <c r="A139" s="46" t="s">
        <v>656</v>
      </c>
      <c r="B139" s="46" t="s">
        <v>147</v>
      </c>
      <c r="C139" s="35" t="s">
        <v>964</v>
      </c>
      <c r="D139" s="44" t="s">
        <v>966</v>
      </c>
      <c r="E139" s="37" t="s">
        <v>977</v>
      </c>
      <c r="F139" s="45"/>
      <c r="G139" s="241">
        <v>0.59</v>
      </c>
      <c r="H139" s="152"/>
    </row>
    <row r="140" spans="1:8" hidden="1">
      <c r="A140" s="46" t="s">
        <v>656</v>
      </c>
      <c r="B140" s="46" t="s">
        <v>155</v>
      </c>
      <c r="C140" s="35" t="s">
        <v>964</v>
      </c>
      <c r="D140" s="44" t="s">
        <v>966</v>
      </c>
      <c r="E140" s="37" t="s">
        <v>977</v>
      </c>
      <c r="F140" s="45"/>
      <c r="G140" s="241">
        <v>0.59</v>
      </c>
      <c r="H140" s="152"/>
    </row>
    <row r="141" spans="1:8" hidden="1">
      <c r="A141" s="46" t="s">
        <v>656</v>
      </c>
      <c r="B141" s="46" t="s">
        <v>162</v>
      </c>
      <c r="C141" s="35" t="s">
        <v>964</v>
      </c>
      <c r="D141" s="44" t="s">
        <v>966</v>
      </c>
      <c r="E141" s="37" t="s">
        <v>977</v>
      </c>
      <c r="F141" s="45"/>
      <c r="G141" s="241">
        <v>0.59</v>
      </c>
      <c r="H141" s="152"/>
    </row>
    <row r="142" spans="1:8" hidden="1">
      <c r="A142" s="46" t="s">
        <v>656</v>
      </c>
      <c r="B142" s="46" t="s">
        <v>169</v>
      </c>
      <c r="C142" s="35" t="s">
        <v>964</v>
      </c>
      <c r="D142" s="44" t="s">
        <v>966</v>
      </c>
      <c r="E142" s="37" t="s">
        <v>977</v>
      </c>
      <c r="F142" s="45"/>
      <c r="G142" s="241">
        <v>0.59</v>
      </c>
      <c r="H142" s="152"/>
    </row>
    <row r="143" spans="1:8" hidden="1">
      <c r="A143" s="46" t="s">
        <v>656</v>
      </c>
      <c r="B143" s="46" t="s">
        <v>176</v>
      </c>
      <c r="C143" s="35" t="s">
        <v>964</v>
      </c>
      <c r="D143" s="44" t="s">
        <v>966</v>
      </c>
      <c r="E143" s="37" t="s">
        <v>977</v>
      </c>
      <c r="F143" s="45"/>
      <c r="G143" s="241">
        <v>0.59</v>
      </c>
      <c r="H143" s="152"/>
    </row>
    <row r="144" spans="1:8" hidden="1">
      <c r="A144" s="46" t="s">
        <v>656</v>
      </c>
      <c r="B144" s="46" t="s">
        <v>181</v>
      </c>
      <c r="C144" s="35" t="s">
        <v>964</v>
      </c>
      <c r="D144" s="44" t="s">
        <v>966</v>
      </c>
      <c r="E144" s="37" t="s">
        <v>977</v>
      </c>
      <c r="F144" s="45"/>
      <c r="G144" s="241">
        <v>0.59</v>
      </c>
      <c r="H144" s="152"/>
    </row>
    <row r="145" spans="1:8" hidden="1">
      <c r="A145" s="46" t="s">
        <v>656</v>
      </c>
      <c r="B145" s="46" t="s">
        <v>78</v>
      </c>
      <c r="C145" s="35" t="s">
        <v>964</v>
      </c>
      <c r="D145" s="44" t="s">
        <v>966</v>
      </c>
      <c r="E145" s="37" t="s">
        <v>977</v>
      </c>
      <c r="F145" s="45"/>
      <c r="G145" s="241">
        <v>0.27</v>
      </c>
      <c r="H145" s="152"/>
    </row>
    <row r="146" spans="1:8" hidden="1">
      <c r="A146" s="46" t="s">
        <v>656</v>
      </c>
      <c r="B146" s="46" t="s">
        <v>110</v>
      </c>
      <c r="C146" s="35" t="s">
        <v>964</v>
      </c>
      <c r="D146" s="44" t="s">
        <v>966</v>
      </c>
      <c r="E146" s="37" t="s">
        <v>977</v>
      </c>
      <c r="F146" s="45"/>
      <c r="G146" s="241">
        <v>0.59</v>
      </c>
      <c r="H146" s="152"/>
    </row>
    <row r="147" spans="1:8" hidden="1">
      <c r="A147" s="46" t="s">
        <v>656</v>
      </c>
      <c r="B147" s="46" t="s">
        <v>98</v>
      </c>
      <c r="C147" s="35" t="s">
        <v>964</v>
      </c>
      <c r="D147" s="44" t="s">
        <v>966</v>
      </c>
      <c r="E147" s="37" t="s">
        <v>977</v>
      </c>
      <c r="F147" s="45"/>
      <c r="G147" s="241">
        <v>0.59</v>
      </c>
      <c r="H147" s="152"/>
    </row>
    <row r="148" spans="1:8" ht="26.4" hidden="1">
      <c r="A148" s="46" t="s">
        <v>656</v>
      </c>
      <c r="B148" s="61" t="s">
        <v>192</v>
      </c>
      <c r="C148" s="35" t="s">
        <v>964</v>
      </c>
      <c r="D148" s="44" t="s">
        <v>966</v>
      </c>
      <c r="E148" s="37" t="s">
        <v>977</v>
      </c>
      <c r="F148" s="45"/>
      <c r="G148" s="138" t="s">
        <v>985</v>
      </c>
      <c r="H148" s="152"/>
    </row>
    <row r="149" spans="1:8" ht="26.4" hidden="1">
      <c r="A149" s="46" t="s">
        <v>656</v>
      </c>
      <c r="B149" s="61" t="s">
        <v>207</v>
      </c>
      <c r="C149" s="35" t="s">
        <v>964</v>
      </c>
      <c r="D149" s="44" t="s">
        <v>966</v>
      </c>
      <c r="E149" s="37" t="s">
        <v>977</v>
      </c>
      <c r="F149" s="45"/>
      <c r="G149" s="138" t="s">
        <v>986</v>
      </c>
      <c r="H149" s="152"/>
    </row>
    <row r="150" spans="1:8" ht="26.4" hidden="1">
      <c r="A150" s="46" t="s">
        <v>656</v>
      </c>
      <c r="B150" s="71" t="s">
        <v>213</v>
      </c>
      <c r="C150" s="35" t="s">
        <v>964</v>
      </c>
      <c r="D150" s="44" t="s">
        <v>966</v>
      </c>
      <c r="E150" s="37" t="s">
        <v>977</v>
      </c>
      <c r="F150" s="45"/>
      <c r="G150" s="138" t="s">
        <v>986</v>
      </c>
      <c r="H150" s="152"/>
    </row>
    <row r="151" spans="1:8" ht="26.4" hidden="1">
      <c r="A151" s="46" t="s">
        <v>656</v>
      </c>
      <c r="B151" s="61" t="s">
        <v>192</v>
      </c>
      <c r="C151" s="35" t="s">
        <v>964</v>
      </c>
      <c r="D151" s="44" t="s">
        <v>966</v>
      </c>
      <c r="E151" s="37" t="s">
        <v>977</v>
      </c>
      <c r="F151" s="45"/>
      <c r="G151" s="138" t="s">
        <v>987</v>
      </c>
      <c r="H151" s="152"/>
    </row>
    <row r="152" spans="1:8" hidden="1">
      <c r="A152" s="46" t="s">
        <v>764</v>
      </c>
      <c r="B152" s="46" t="s">
        <v>128</v>
      </c>
      <c r="C152" s="43" t="s">
        <v>964</v>
      </c>
      <c r="D152" s="39" t="s">
        <v>966</v>
      </c>
      <c r="E152" s="38" t="s">
        <v>977</v>
      </c>
      <c r="F152" s="48"/>
      <c r="G152" s="241">
        <v>0.63</v>
      </c>
      <c r="H152" s="152"/>
    </row>
    <row r="153" spans="1:8" hidden="1">
      <c r="A153" s="46" t="s">
        <v>764</v>
      </c>
      <c r="B153" s="46" t="s">
        <v>124</v>
      </c>
      <c r="C153" s="35" t="s">
        <v>964</v>
      </c>
      <c r="D153" s="44" t="s">
        <v>966</v>
      </c>
      <c r="E153" s="37" t="s">
        <v>977</v>
      </c>
      <c r="F153" s="45"/>
      <c r="G153" s="241">
        <v>0.63</v>
      </c>
      <c r="H153" s="152"/>
    </row>
    <row r="154" spans="1:8" hidden="1">
      <c r="A154" s="46" t="s">
        <v>764</v>
      </c>
      <c r="B154" s="46" t="s">
        <v>134</v>
      </c>
      <c r="C154" s="43" t="s">
        <v>964</v>
      </c>
      <c r="D154" s="39" t="s">
        <v>966</v>
      </c>
      <c r="E154" s="38" t="s">
        <v>977</v>
      </c>
      <c r="F154" s="48"/>
      <c r="G154" s="241">
        <v>0.63</v>
      </c>
      <c r="H154" s="152"/>
    </row>
    <row r="155" spans="1:8" hidden="1">
      <c r="A155" s="46" t="s">
        <v>764</v>
      </c>
      <c r="B155" s="46" t="s">
        <v>140</v>
      </c>
      <c r="C155" s="35" t="s">
        <v>964</v>
      </c>
      <c r="D155" s="44" t="s">
        <v>966</v>
      </c>
      <c r="E155" s="37" t="s">
        <v>977</v>
      </c>
      <c r="F155" s="45"/>
      <c r="G155" s="241">
        <v>0.63</v>
      </c>
      <c r="H155" s="152"/>
    </row>
    <row r="156" spans="1:8" hidden="1">
      <c r="A156" s="46" t="s">
        <v>764</v>
      </c>
      <c r="B156" s="46" t="s">
        <v>150</v>
      </c>
      <c r="C156" s="35" t="s">
        <v>964</v>
      </c>
      <c r="D156" s="44" t="s">
        <v>966</v>
      </c>
      <c r="E156" s="37" t="s">
        <v>977</v>
      </c>
      <c r="F156" s="45"/>
      <c r="G156" s="241">
        <v>0.63</v>
      </c>
      <c r="H156" s="152"/>
    </row>
    <row r="157" spans="1:8" hidden="1">
      <c r="A157" s="46" t="s">
        <v>764</v>
      </c>
      <c r="B157" s="46" t="s">
        <v>159</v>
      </c>
      <c r="C157" s="35" t="s">
        <v>964</v>
      </c>
      <c r="D157" s="44" t="s">
        <v>966</v>
      </c>
      <c r="E157" s="37" t="s">
        <v>977</v>
      </c>
      <c r="F157" s="45"/>
      <c r="G157" s="241">
        <v>0.63</v>
      </c>
      <c r="H157" s="152"/>
    </row>
    <row r="158" spans="1:8" hidden="1">
      <c r="A158" s="46" t="s">
        <v>764</v>
      </c>
      <c r="B158" s="46" t="s">
        <v>170</v>
      </c>
      <c r="C158" s="35" t="s">
        <v>964</v>
      </c>
      <c r="D158" s="44" t="s">
        <v>966</v>
      </c>
      <c r="E158" s="37" t="s">
        <v>977</v>
      </c>
      <c r="F158" s="45"/>
      <c r="G158" s="241">
        <v>0.63</v>
      </c>
      <c r="H158" s="152"/>
    </row>
    <row r="159" spans="1:8" hidden="1">
      <c r="A159" s="246" t="s">
        <v>764</v>
      </c>
      <c r="B159" s="46" t="s">
        <v>186</v>
      </c>
      <c r="C159" s="47" t="s">
        <v>964</v>
      </c>
      <c r="D159" s="44" t="s">
        <v>966</v>
      </c>
      <c r="E159" s="37" t="s">
        <v>977</v>
      </c>
      <c r="F159" s="45"/>
      <c r="G159" s="81">
        <v>0.63</v>
      </c>
      <c r="H159" s="104"/>
    </row>
    <row r="160" spans="1:8" hidden="1">
      <c r="A160" s="246" t="s">
        <v>764</v>
      </c>
      <c r="B160" s="46" t="s">
        <v>147</v>
      </c>
      <c r="C160" s="43" t="s">
        <v>964</v>
      </c>
      <c r="D160" s="44" t="s">
        <v>966</v>
      </c>
      <c r="E160" s="37" t="s">
        <v>977</v>
      </c>
      <c r="F160" s="45"/>
      <c r="G160" s="109">
        <v>0.63</v>
      </c>
      <c r="H160" s="110"/>
    </row>
    <row r="161" spans="1:8" hidden="1">
      <c r="A161" s="246" t="s">
        <v>764</v>
      </c>
      <c r="B161" s="46" t="s">
        <v>162</v>
      </c>
      <c r="C161" s="43" t="s">
        <v>964</v>
      </c>
      <c r="D161" s="44" t="s">
        <v>966</v>
      </c>
      <c r="E161" s="37" t="s">
        <v>977</v>
      </c>
      <c r="F161" s="45"/>
      <c r="G161" s="109">
        <v>0.63</v>
      </c>
      <c r="H161" s="110"/>
    </row>
    <row r="162" spans="1:8" hidden="1">
      <c r="A162" s="46" t="s">
        <v>764</v>
      </c>
      <c r="B162" s="46" t="s">
        <v>176</v>
      </c>
      <c r="C162" s="35" t="s">
        <v>964</v>
      </c>
      <c r="D162" s="44" t="s">
        <v>966</v>
      </c>
      <c r="E162" s="37" t="s">
        <v>977</v>
      </c>
      <c r="F162" s="45"/>
      <c r="G162" s="241">
        <v>0.63</v>
      </c>
      <c r="H162" s="152"/>
    </row>
    <row r="163" spans="1:8" hidden="1">
      <c r="A163" s="46" t="s">
        <v>764</v>
      </c>
      <c r="B163" s="46" t="s">
        <v>181</v>
      </c>
      <c r="C163" s="35" t="s">
        <v>964</v>
      </c>
      <c r="D163" s="44" t="s">
        <v>966</v>
      </c>
      <c r="E163" s="37" t="s">
        <v>977</v>
      </c>
      <c r="F163" s="45"/>
      <c r="G163" s="241">
        <v>0.63</v>
      </c>
      <c r="H163" s="152"/>
    </row>
    <row r="164" spans="1:8" s="1" customFormat="1" ht="13.2" hidden="1">
      <c r="A164" s="46" t="s">
        <v>764</v>
      </c>
      <c r="B164" s="46" t="s">
        <v>155</v>
      </c>
      <c r="C164" s="43" t="s">
        <v>964</v>
      </c>
      <c r="D164" s="44" t="s">
        <v>966</v>
      </c>
      <c r="E164" s="37" t="s">
        <v>977</v>
      </c>
      <c r="F164" s="45"/>
      <c r="G164" s="109">
        <v>0.63</v>
      </c>
      <c r="H164" s="110"/>
    </row>
    <row r="165" spans="1:8" s="1" customFormat="1" ht="13.2" hidden="1">
      <c r="A165" s="46" t="s">
        <v>764</v>
      </c>
      <c r="B165" s="46" t="s">
        <v>138</v>
      </c>
      <c r="C165" s="43" t="s">
        <v>964</v>
      </c>
      <c r="D165" s="44" t="s">
        <v>966</v>
      </c>
      <c r="E165" s="37" t="s">
        <v>977</v>
      </c>
      <c r="F165" s="45"/>
      <c r="G165" s="109">
        <v>0.63</v>
      </c>
      <c r="H165" s="110"/>
    </row>
    <row r="166" spans="1:8" s="1" customFormat="1" ht="13.2" hidden="1">
      <c r="A166" s="46" t="s">
        <v>764</v>
      </c>
      <c r="B166" s="46" t="s">
        <v>169</v>
      </c>
      <c r="C166" s="43" t="s">
        <v>964</v>
      </c>
      <c r="D166" s="44" t="s">
        <v>966</v>
      </c>
      <c r="E166" s="37" t="s">
        <v>977</v>
      </c>
      <c r="F166" s="45"/>
      <c r="G166" s="109">
        <v>0.63</v>
      </c>
      <c r="H166" s="110"/>
    </row>
    <row r="167" spans="1:8" s="1" customFormat="1" ht="26.4" hidden="1">
      <c r="A167" s="46" t="s">
        <v>764</v>
      </c>
      <c r="B167" s="71" t="s">
        <v>192</v>
      </c>
      <c r="C167" s="44" t="s">
        <v>964</v>
      </c>
      <c r="D167" s="44" t="s">
        <v>966</v>
      </c>
      <c r="E167" s="37" t="s">
        <v>977</v>
      </c>
      <c r="F167" s="45"/>
      <c r="G167" s="69">
        <v>0.63</v>
      </c>
      <c r="H167" s="110"/>
    </row>
    <row r="168" spans="1:8" s="1" customFormat="1" ht="26.4" hidden="1">
      <c r="A168" s="46" t="s">
        <v>764</v>
      </c>
      <c r="B168" s="71" t="s">
        <v>201</v>
      </c>
      <c r="C168" s="43" t="s">
        <v>964</v>
      </c>
      <c r="D168" s="44" t="s">
        <v>966</v>
      </c>
      <c r="E168" s="37" t="s">
        <v>977</v>
      </c>
      <c r="F168" s="45"/>
      <c r="G168" s="69">
        <v>0.63</v>
      </c>
      <c r="H168" s="110"/>
    </row>
    <row r="169" spans="1:8" s="1" customFormat="1" ht="26.4" hidden="1">
      <c r="A169" s="46" t="s">
        <v>764</v>
      </c>
      <c r="B169" s="61" t="s">
        <v>213</v>
      </c>
      <c r="C169" s="35" t="s">
        <v>964</v>
      </c>
      <c r="D169" s="44" t="s">
        <v>966</v>
      </c>
      <c r="E169" s="37" t="s">
        <v>977</v>
      </c>
      <c r="F169" s="45"/>
      <c r="G169" s="69">
        <v>0.63</v>
      </c>
      <c r="H169" s="110"/>
    </row>
    <row r="170" spans="1:8" hidden="1">
      <c r="A170" s="46" t="s">
        <v>803</v>
      </c>
      <c r="B170" s="46" t="s">
        <v>120</v>
      </c>
      <c r="C170" s="35" t="s">
        <v>964</v>
      </c>
      <c r="D170" s="44" t="s">
        <v>966</v>
      </c>
      <c r="E170" s="37" t="s">
        <v>977</v>
      </c>
      <c r="F170" s="45"/>
      <c r="G170" s="69">
        <v>0.75</v>
      </c>
      <c r="H170" s="110"/>
    </row>
    <row r="171" spans="1:8" hidden="1">
      <c r="A171" s="46" t="s">
        <v>803</v>
      </c>
      <c r="B171" s="46" t="s">
        <v>117</v>
      </c>
      <c r="C171" s="35" t="s">
        <v>964</v>
      </c>
      <c r="D171" s="44" t="s">
        <v>966</v>
      </c>
      <c r="E171" s="37" t="s">
        <v>977</v>
      </c>
      <c r="F171" s="45"/>
      <c r="G171" s="69">
        <v>0.75</v>
      </c>
      <c r="H171" s="110"/>
    </row>
    <row r="172" spans="1:8" hidden="1">
      <c r="A172" s="46" t="s">
        <v>803</v>
      </c>
      <c r="B172" s="46" t="s">
        <v>128</v>
      </c>
      <c r="C172" s="35" t="s">
        <v>964</v>
      </c>
      <c r="D172" s="44" t="s">
        <v>966</v>
      </c>
      <c r="E172" s="37" t="s">
        <v>977</v>
      </c>
      <c r="F172" s="45"/>
      <c r="G172" s="69">
        <v>0.75</v>
      </c>
      <c r="H172" s="110"/>
    </row>
    <row r="173" spans="1:8" hidden="1">
      <c r="A173" s="46" t="s">
        <v>803</v>
      </c>
      <c r="B173" s="46" t="s">
        <v>134</v>
      </c>
      <c r="C173" s="35" t="s">
        <v>964</v>
      </c>
      <c r="D173" s="44" t="s">
        <v>966</v>
      </c>
      <c r="E173" s="37" t="s">
        <v>977</v>
      </c>
      <c r="F173" s="45"/>
      <c r="G173" s="69">
        <v>0.75</v>
      </c>
      <c r="H173" s="110"/>
    </row>
    <row r="174" spans="1:8" hidden="1">
      <c r="A174" s="46" t="s">
        <v>803</v>
      </c>
      <c r="B174" s="46" t="s">
        <v>140</v>
      </c>
      <c r="C174" s="35" t="s">
        <v>964</v>
      </c>
      <c r="D174" s="44" t="s">
        <v>966</v>
      </c>
      <c r="E174" s="37" t="s">
        <v>977</v>
      </c>
      <c r="F174" s="45"/>
      <c r="G174" s="69">
        <v>0.75</v>
      </c>
      <c r="H174" s="110"/>
    </row>
    <row r="175" spans="1:8" hidden="1">
      <c r="A175" s="46" t="s">
        <v>803</v>
      </c>
      <c r="B175" s="46" t="s">
        <v>131</v>
      </c>
      <c r="C175" s="35" t="s">
        <v>964</v>
      </c>
      <c r="D175" s="44" t="s">
        <v>966</v>
      </c>
      <c r="E175" s="37" t="s">
        <v>977</v>
      </c>
      <c r="F175" s="45"/>
      <c r="G175" s="69">
        <v>0.75</v>
      </c>
      <c r="H175" s="110"/>
    </row>
    <row r="176" spans="1:8" hidden="1">
      <c r="A176" s="46" t="s">
        <v>803</v>
      </c>
      <c r="B176" s="46" t="s">
        <v>138</v>
      </c>
      <c r="C176" s="35" t="s">
        <v>964</v>
      </c>
      <c r="D176" s="44" t="s">
        <v>966</v>
      </c>
      <c r="E176" s="37" t="s">
        <v>977</v>
      </c>
      <c r="F176" s="45"/>
      <c r="G176" s="69">
        <v>0.75</v>
      </c>
      <c r="H176" s="110"/>
    </row>
    <row r="177" spans="1:10" hidden="1">
      <c r="A177" s="46" t="s">
        <v>803</v>
      </c>
      <c r="B177" s="46" t="s">
        <v>150</v>
      </c>
      <c r="C177" s="35" t="s">
        <v>964</v>
      </c>
      <c r="D177" s="44" t="s">
        <v>966</v>
      </c>
      <c r="E177" s="37" t="s">
        <v>977</v>
      </c>
      <c r="F177" s="45"/>
      <c r="G177" s="69">
        <v>0.75</v>
      </c>
      <c r="H177" s="110"/>
    </row>
    <row r="178" spans="1:10" hidden="1">
      <c r="A178" s="46" t="s">
        <v>803</v>
      </c>
      <c r="B178" s="46" t="s">
        <v>159</v>
      </c>
      <c r="C178" s="35" t="s">
        <v>964</v>
      </c>
      <c r="D178" s="44" t="s">
        <v>966</v>
      </c>
      <c r="E178" s="37" t="s">
        <v>977</v>
      </c>
      <c r="F178" s="45"/>
      <c r="G178" s="69">
        <v>0.75</v>
      </c>
      <c r="H178" s="110"/>
    </row>
    <row r="179" spans="1:10" hidden="1">
      <c r="A179" s="46" t="s">
        <v>803</v>
      </c>
      <c r="B179" s="46" t="s">
        <v>147</v>
      </c>
      <c r="C179" s="35" t="s">
        <v>964</v>
      </c>
      <c r="D179" s="44" t="s">
        <v>966</v>
      </c>
      <c r="E179" s="37" t="s">
        <v>977</v>
      </c>
      <c r="F179" s="45"/>
      <c r="G179" s="69">
        <v>0.75</v>
      </c>
      <c r="H179" s="110"/>
    </row>
    <row r="180" spans="1:10" hidden="1">
      <c r="A180" s="46" t="s">
        <v>803</v>
      </c>
      <c r="B180" s="46" t="s">
        <v>155</v>
      </c>
      <c r="C180" s="35" t="s">
        <v>964</v>
      </c>
      <c r="D180" s="44" t="s">
        <v>966</v>
      </c>
      <c r="E180" s="37" t="s">
        <v>977</v>
      </c>
      <c r="F180" s="45"/>
      <c r="G180" s="69">
        <v>0.75</v>
      </c>
      <c r="H180" s="110"/>
    </row>
    <row r="181" spans="1:10" hidden="1">
      <c r="A181" s="46" t="s">
        <v>803</v>
      </c>
      <c r="B181" s="46" t="s">
        <v>170</v>
      </c>
      <c r="C181" s="35" t="s">
        <v>964</v>
      </c>
      <c r="D181" s="44" t="s">
        <v>966</v>
      </c>
      <c r="E181" s="37" t="s">
        <v>977</v>
      </c>
      <c r="F181" s="45"/>
      <c r="G181" s="69">
        <v>0.75</v>
      </c>
      <c r="H181" s="110"/>
    </row>
    <row r="182" spans="1:10" hidden="1">
      <c r="A182" s="46" t="s">
        <v>803</v>
      </c>
      <c r="B182" s="46" t="s">
        <v>162</v>
      </c>
      <c r="C182" s="35" t="s">
        <v>964</v>
      </c>
      <c r="D182" s="44" t="s">
        <v>966</v>
      </c>
      <c r="E182" s="37" t="s">
        <v>977</v>
      </c>
      <c r="F182" s="45"/>
      <c r="G182" s="69">
        <v>0.75</v>
      </c>
      <c r="H182" s="110"/>
    </row>
    <row r="183" spans="1:10" hidden="1">
      <c r="A183" s="46" t="s">
        <v>803</v>
      </c>
      <c r="B183" s="42" t="s">
        <v>169</v>
      </c>
      <c r="C183" s="35" t="s">
        <v>964</v>
      </c>
      <c r="D183" s="44" t="s">
        <v>966</v>
      </c>
      <c r="E183" s="37" t="s">
        <v>977</v>
      </c>
      <c r="F183" s="45"/>
      <c r="G183" s="69">
        <v>0.75</v>
      </c>
      <c r="H183" s="110"/>
    </row>
    <row r="184" spans="1:10" hidden="1">
      <c r="A184" s="46" t="s">
        <v>803</v>
      </c>
      <c r="B184" s="46" t="s">
        <v>186</v>
      </c>
      <c r="C184" s="35" t="s">
        <v>964</v>
      </c>
      <c r="D184" s="44" t="s">
        <v>966</v>
      </c>
      <c r="E184" s="37" t="s">
        <v>977</v>
      </c>
      <c r="F184" s="45"/>
      <c r="G184" s="69">
        <v>0.75</v>
      </c>
      <c r="H184" s="110"/>
    </row>
    <row r="185" spans="1:10" hidden="1">
      <c r="A185" s="46" t="s">
        <v>803</v>
      </c>
      <c r="B185" s="46" t="s">
        <v>176</v>
      </c>
      <c r="C185" s="35" t="s">
        <v>964</v>
      </c>
      <c r="D185" s="44" t="s">
        <v>966</v>
      </c>
      <c r="E185" s="37" t="s">
        <v>977</v>
      </c>
      <c r="F185" s="45"/>
      <c r="G185" s="69">
        <v>0.75</v>
      </c>
      <c r="H185" s="110"/>
    </row>
    <row r="186" spans="1:10" hidden="1">
      <c r="A186" s="46" t="s">
        <v>803</v>
      </c>
      <c r="B186" s="46" t="s">
        <v>181</v>
      </c>
      <c r="C186" s="35" t="s">
        <v>964</v>
      </c>
      <c r="D186" s="44" t="s">
        <v>966</v>
      </c>
      <c r="E186" s="37" t="s">
        <v>977</v>
      </c>
      <c r="F186" s="45"/>
      <c r="G186" s="69">
        <v>0.75</v>
      </c>
      <c r="H186" s="110"/>
    </row>
    <row r="187" spans="1:10" ht="26.4" hidden="1">
      <c r="A187" s="46" t="s">
        <v>803</v>
      </c>
      <c r="B187" s="71" t="s">
        <v>201</v>
      </c>
      <c r="C187" s="35" t="s">
        <v>964</v>
      </c>
      <c r="D187" s="44" t="s">
        <v>966</v>
      </c>
      <c r="E187" s="37" t="s">
        <v>977</v>
      </c>
      <c r="F187" s="45"/>
      <c r="G187" s="69">
        <v>0.7</v>
      </c>
      <c r="H187" s="110"/>
    </row>
    <row r="188" spans="1:10" ht="26.4" hidden="1">
      <c r="A188" s="46" t="s">
        <v>803</v>
      </c>
      <c r="B188" s="61" t="s">
        <v>213</v>
      </c>
      <c r="C188" s="35" t="s">
        <v>964</v>
      </c>
      <c r="D188" s="44" t="s">
        <v>966</v>
      </c>
      <c r="E188" s="37" t="s">
        <v>977</v>
      </c>
      <c r="F188" s="45"/>
      <c r="G188" s="69">
        <v>0.7</v>
      </c>
      <c r="H188" s="110"/>
    </row>
    <row r="189" spans="1:10" hidden="1">
      <c r="A189" s="46" t="s">
        <v>868</v>
      </c>
      <c r="B189" s="46" t="s">
        <v>120</v>
      </c>
      <c r="C189" s="35" t="s">
        <v>964</v>
      </c>
      <c r="D189" s="44" t="s">
        <v>966</v>
      </c>
      <c r="E189" s="37" t="s">
        <v>977</v>
      </c>
      <c r="F189" s="45"/>
      <c r="G189" s="69">
        <v>0.5</v>
      </c>
      <c r="H189" s="110"/>
    </row>
    <row r="190" spans="1:10" hidden="1">
      <c r="A190" s="46" t="s">
        <v>868</v>
      </c>
      <c r="B190" s="46" t="s">
        <v>117</v>
      </c>
      <c r="C190" s="35" t="s">
        <v>964</v>
      </c>
      <c r="D190" s="44" t="s">
        <v>966</v>
      </c>
      <c r="E190" s="37" t="s">
        <v>977</v>
      </c>
      <c r="F190" s="45"/>
      <c r="G190" s="69">
        <v>0.5</v>
      </c>
      <c r="H190" s="110"/>
    </row>
    <row r="191" spans="1:10" hidden="1">
      <c r="A191" s="46" t="s">
        <v>868</v>
      </c>
      <c r="B191" s="46" t="s">
        <v>128</v>
      </c>
      <c r="C191" s="35" t="s">
        <v>964</v>
      </c>
      <c r="D191" s="44" t="s">
        <v>966</v>
      </c>
      <c r="E191" s="37" t="s">
        <v>977</v>
      </c>
      <c r="F191" s="45"/>
      <c r="G191" s="69">
        <v>0.5</v>
      </c>
      <c r="H191" s="110"/>
    </row>
    <row r="192" spans="1:10" hidden="1">
      <c r="A192" s="46" t="s">
        <v>868</v>
      </c>
      <c r="B192" s="46" t="s">
        <v>124</v>
      </c>
      <c r="C192" s="35" t="s">
        <v>964</v>
      </c>
      <c r="D192" s="44" t="s">
        <v>966</v>
      </c>
      <c r="E192" s="37" t="s">
        <v>977</v>
      </c>
      <c r="F192" s="45"/>
      <c r="G192" s="69">
        <v>0.5</v>
      </c>
      <c r="H192" s="110"/>
      <c r="I192" s="102"/>
      <c r="J192" s="102"/>
    </row>
    <row r="193" spans="1:10" hidden="1">
      <c r="A193" s="46" t="s">
        <v>868</v>
      </c>
      <c r="B193" s="46" t="s">
        <v>134</v>
      </c>
      <c r="C193" s="35" t="s">
        <v>964</v>
      </c>
      <c r="D193" s="44" t="s">
        <v>966</v>
      </c>
      <c r="E193" s="37" t="s">
        <v>977</v>
      </c>
      <c r="F193" s="45"/>
      <c r="G193" s="69">
        <v>0.5</v>
      </c>
      <c r="H193" s="110"/>
    </row>
    <row r="194" spans="1:10" hidden="1">
      <c r="A194" s="46" t="s">
        <v>868</v>
      </c>
      <c r="B194" s="46" t="s">
        <v>140</v>
      </c>
      <c r="C194" s="35" t="s">
        <v>964</v>
      </c>
      <c r="D194" s="44" t="s">
        <v>966</v>
      </c>
      <c r="E194" s="37" t="s">
        <v>977</v>
      </c>
      <c r="F194" s="45"/>
      <c r="G194" s="69">
        <v>0.5</v>
      </c>
      <c r="H194" s="110"/>
    </row>
    <row r="195" spans="1:10" hidden="1">
      <c r="A195" s="46" t="s">
        <v>868</v>
      </c>
      <c r="B195" s="46" t="s">
        <v>131</v>
      </c>
      <c r="C195" s="35" t="s">
        <v>964</v>
      </c>
      <c r="D195" s="44" t="s">
        <v>966</v>
      </c>
      <c r="E195" s="37" t="s">
        <v>977</v>
      </c>
      <c r="F195" s="45"/>
      <c r="G195" s="69">
        <v>0.5</v>
      </c>
      <c r="H195" s="110"/>
    </row>
    <row r="196" spans="1:10" hidden="1">
      <c r="A196" s="46" t="s">
        <v>868</v>
      </c>
      <c r="B196" s="46" t="s">
        <v>138</v>
      </c>
      <c r="C196" s="35" t="s">
        <v>964</v>
      </c>
      <c r="D196" s="44" t="s">
        <v>966</v>
      </c>
      <c r="E196" s="37" t="s">
        <v>977</v>
      </c>
      <c r="F196" s="45"/>
      <c r="G196" s="69">
        <v>0.5</v>
      </c>
      <c r="H196" s="110"/>
      <c r="I196" s="102"/>
      <c r="J196" s="102"/>
    </row>
    <row r="197" spans="1:10" hidden="1">
      <c r="A197" s="46" t="s">
        <v>868</v>
      </c>
      <c r="B197" s="46" t="s">
        <v>159</v>
      </c>
      <c r="C197" s="35" t="s">
        <v>964</v>
      </c>
      <c r="D197" s="44" t="s">
        <v>966</v>
      </c>
      <c r="E197" s="37" t="s">
        <v>977</v>
      </c>
      <c r="F197" s="45"/>
      <c r="G197" s="69">
        <v>0.5</v>
      </c>
      <c r="H197" s="110"/>
      <c r="I197" s="102"/>
      <c r="J197" s="102"/>
    </row>
    <row r="198" spans="1:10" hidden="1">
      <c r="A198" s="46" t="s">
        <v>868</v>
      </c>
      <c r="B198" s="46" t="s">
        <v>147</v>
      </c>
      <c r="C198" s="35" t="s">
        <v>964</v>
      </c>
      <c r="D198" s="44" t="s">
        <v>966</v>
      </c>
      <c r="E198" s="37" t="s">
        <v>977</v>
      </c>
      <c r="F198" s="45"/>
      <c r="G198" s="69">
        <v>0.5</v>
      </c>
      <c r="H198" s="110"/>
      <c r="I198" s="102"/>
      <c r="J198" s="102"/>
    </row>
    <row r="199" spans="1:10" hidden="1">
      <c r="A199" s="46" t="s">
        <v>868</v>
      </c>
      <c r="B199" s="46" t="s">
        <v>155</v>
      </c>
      <c r="C199" s="35" t="s">
        <v>964</v>
      </c>
      <c r="D199" s="44" t="s">
        <v>966</v>
      </c>
      <c r="E199" s="37" t="s">
        <v>977</v>
      </c>
      <c r="F199" s="45"/>
      <c r="G199" s="69">
        <v>0.5</v>
      </c>
      <c r="H199" s="110"/>
      <c r="I199" s="102"/>
      <c r="J199" s="102"/>
    </row>
    <row r="200" spans="1:10" s="1" customFormat="1" hidden="1">
      <c r="A200" s="46" t="s">
        <v>868</v>
      </c>
      <c r="B200" s="46" t="s">
        <v>162</v>
      </c>
      <c r="C200" s="35" t="s">
        <v>964</v>
      </c>
      <c r="D200" s="44" t="s">
        <v>966</v>
      </c>
      <c r="E200" s="37" t="s">
        <v>977</v>
      </c>
      <c r="F200" s="45"/>
      <c r="G200" s="69">
        <v>0.5</v>
      </c>
      <c r="H200" s="110"/>
      <c r="I200"/>
      <c r="J200"/>
    </row>
    <row r="201" spans="1:10" s="1" customFormat="1" hidden="1">
      <c r="A201" s="46" t="s">
        <v>868</v>
      </c>
      <c r="B201" s="46" t="s">
        <v>169</v>
      </c>
      <c r="C201" s="35" t="s">
        <v>964</v>
      </c>
      <c r="D201" s="44" t="s">
        <v>966</v>
      </c>
      <c r="E201" s="37" t="s">
        <v>977</v>
      </c>
      <c r="F201" s="45"/>
      <c r="G201" s="69">
        <v>0.5</v>
      </c>
      <c r="H201" s="110"/>
      <c r="I201"/>
      <c r="J201"/>
    </row>
    <row r="202" spans="1:10" s="1" customFormat="1" hidden="1">
      <c r="A202" s="46" t="s">
        <v>868</v>
      </c>
      <c r="B202" s="46" t="s">
        <v>186</v>
      </c>
      <c r="C202" s="35" t="s">
        <v>964</v>
      </c>
      <c r="D202" s="44" t="s">
        <v>966</v>
      </c>
      <c r="E202" s="37" t="s">
        <v>977</v>
      </c>
      <c r="F202" s="45"/>
      <c r="G202" s="69">
        <v>0.5</v>
      </c>
      <c r="H202" s="110"/>
      <c r="I202"/>
      <c r="J202"/>
    </row>
    <row r="203" spans="1:10" s="1" customFormat="1" hidden="1">
      <c r="A203" s="46" t="s">
        <v>868</v>
      </c>
      <c r="B203" s="46" t="s">
        <v>176</v>
      </c>
      <c r="C203" s="35" t="s">
        <v>964</v>
      </c>
      <c r="D203" s="44" t="s">
        <v>966</v>
      </c>
      <c r="E203" s="37" t="s">
        <v>977</v>
      </c>
      <c r="F203" s="45"/>
      <c r="G203" s="69">
        <v>0.5</v>
      </c>
      <c r="H203" s="110"/>
      <c r="I203"/>
      <c r="J203"/>
    </row>
    <row r="204" spans="1:10" s="1" customFormat="1" hidden="1">
      <c r="A204" s="46" t="s">
        <v>868</v>
      </c>
      <c r="B204" s="46" t="s">
        <v>181</v>
      </c>
      <c r="C204" s="35" t="s">
        <v>964</v>
      </c>
      <c r="D204" s="44" t="s">
        <v>966</v>
      </c>
      <c r="E204" s="37" t="s">
        <v>977</v>
      </c>
      <c r="F204" s="45"/>
      <c r="G204" s="69">
        <v>0.5</v>
      </c>
      <c r="H204" s="110"/>
      <c r="I204"/>
      <c r="J204"/>
    </row>
    <row r="205" spans="1:10" s="1" customFormat="1" ht="13.2" hidden="1">
      <c r="A205" s="46" t="s">
        <v>868</v>
      </c>
      <c r="B205" s="46" t="s">
        <v>78</v>
      </c>
      <c r="C205" s="35" t="s">
        <v>964</v>
      </c>
      <c r="D205" s="44" t="s">
        <v>966</v>
      </c>
      <c r="E205" s="37" t="s">
        <v>977</v>
      </c>
      <c r="F205" s="45"/>
      <c r="G205" s="69">
        <v>0.2</v>
      </c>
      <c r="H205" s="110"/>
      <c r="I205" s="102"/>
      <c r="J205" s="102"/>
    </row>
    <row r="206" spans="1:10" s="1" customFormat="1" ht="13.2" hidden="1">
      <c r="A206" s="46" t="s">
        <v>868</v>
      </c>
      <c r="B206" s="46" t="s">
        <v>66</v>
      </c>
      <c r="C206" s="35" t="s">
        <v>964</v>
      </c>
      <c r="D206" s="44" t="s">
        <v>966</v>
      </c>
      <c r="E206" s="37" t="s">
        <v>977</v>
      </c>
      <c r="F206" s="45"/>
      <c r="G206" s="69">
        <v>0.2</v>
      </c>
      <c r="H206" s="110"/>
      <c r="I206" s="102"/>
      <c r="J206" s="102"/>
    </row>
    <row r="207" spans="1:10" s="1" customFormat="1" ht="13.2" hidden="1">
      <c r="A207" s="46" t="s">
        <v>868</v>
      </c>
      <c r="B207" s="46" t="s">
        <v>88</v>
      </c>
      <c r="C207" s="35" t="s">
        <v>964</v>
      </c>
      <c r="D207" s="44" t="s">
        <v>966</v>
      </c>
      <c r="E207" s="37" t="s">
        <v>977</v>
      </c>
      <c r="F207" s="45"/>
      <c r="G207" s="69">
        <v>0.2</v>
      </c>
      <c r="H207" s="110"/>
      <c r="I207" s="102"/>
      <c r="J207" s="102"/>
    </row>
    <row r="208" spans="1:10" s="1" customFormat="1" ht="13.2" hidden="1">
      <c r="A208" s="46" t="s">
        <v>868</v>
      </c>
      <c r="B208" s="46" t="s">
        <v>85</v>
      </c>
      <c r="C208" s="35" t="s">
        <v>964</v>
      </c>
      <c r="D208" s="44" t="s">
        <v>966</v>
      </c>
      <c r="E208" s="37" t="s">
        <v>977</v>
      </c>
      <c r="F208" s="45"/>
      <c r="G208" s="69">
        <v>0.2</v>
      </c>
      <c r="H208" s="110"/>
      <c r="I208" s="102"/>
      <c r="J208" s="102"/>
    </row>
    <row r="209" spans="1:10" hidden="1">
      <c r="A209" s="46" t="s">
        <v>868</v>
      </c>
      <c r="B209" s="46" t="s">
        <v>91</v>
      </c>
      <c r="C209" s="35" t="s">
        <v>964</v>
      </c>
      <c r="D209" s="44" t="s">
        <v>966</v>
      </c>
      <c r="E209" s="37" t="s">
        <v>977</v>
      </c>
      <c r="F209" s="45"/>
      <c r="G209" s="69">
        <v>0.2</v>
      </c>
      <c r="H209" s="110"/>
      <c r="I209" s="102"/>
      <c r="J209" s="102"/>
    </row>
    <row r="210" spans="1:10" ht="26.4" hidden="1">
      <c r="A210" s="46" t="s">
        <v>868</v>
      </c>
      <c r="B210" s="61" t="s">
        <v>192</v>
      </c>
      <c r="C210" s="35" t="s">
        <v>964</v>
      </c>
      <c r="D210" s="44" t="s">
        <v>966</v>
      </c>
      <c r="E210" s="37" t="s">
        <v>977</v>
      </c>
      <c r="F210" s="45"/>
      <c r="G210" s="69">
        <v>0.2</v>
      </c>
      <c r="H210" s="110"/>
      <c r="I210" s="102"/>
      <c r="J210" s="102"/>
    </row>
    <row r="211" spans="1:10" ht="26.4" hidden="1">
      <c r="A211" s="46" t="s">
        <v>868</v>
      </c>
      <c r="B211" s="61" t="s">
        <v>201</v>
      </c>
      <c r="C211" s="35" t="s">
        <v>964</v>
      </c>
      <c r="D211" s="44" t="s">
        <v>966</v>
      </c>
      <c r="E211" s="37" t="s">
        <v>977</v>
      </c>
      <c r="F211" s="45"/>
      <c r="G211" s="69">
        <v>0.2</v>
      </c>
      <c r="H211" s="110"/>
      <c r="I211" s="102"/>
      <c r="J211" s="102"/>
    </row>
    <row r="212" spans="1:10" ht="26.4" hidden="1">
      <c r="A212" s="46" t="s">
        <v>868</v>
      </c>
      <c r="B212" s="61" t="s">
        <v>213</v>
      </c>
      <c r="C212" s="35" t="s">
        <v>964</v>
      </c>
      <c r="D212" s="44" t="s">
        <v>966</v>
      </c>
      <c r="E212" s="37" t="s">
        <v>977</v>
      </c>
      <c r="F212" s="45"/>
      <c r="G212" s="69">
        <v>0.2</v>
      </c>
      <c r="H212" s="110"/>
      <c r="I212" s="102"/>
      <c r="J212" s="102"/>
    </row>
    <row r="213" spans="1:10" ht="26.4" hidden="1">
      <c r="A213" s="46" t="s">
        <v>868</v>
      </c>
      <c r="B213" s="61" t="s">
        <v>217</v>
      </c>
      <c r="C213" s="35" t="s">
        <v>964</v>
      </c>
      <c r="D213" s="44" t="s">
        <v>966</v>
      </c>
      <c r="E213" s="37" t="s">
        <v>977</v>
      </c>
      <c r="F213" s="45"/>
      <c r="G213" s="69">
        <v>0.2</v>
      </c>
      <c r="H213" s="110"/>
      <c r="I213" s="102"/>
      <c r="J213" s="102"/>
    </row>
    <row r="214" spans="1:10" ht="26.4" hidden="1">
      <c r="A214" s="46" t="s">
        <v>868</v>
      </c>
      <c r="B214" s="79" t="s">
        <v>218</v>
      </c>
      <c r="C214" s="35" t="s">
        <v>964</v>
      </c>
      <c r="D214" s="44" t="s">
        <v>966</v>
      </c>
      <c r="E214" s="37" t="s">
        <v>977</v>
      </c>
      <c r="F214" s="45"/>
      <c r="G214" s="69">
        <v>0.2</v>
      </c>
      <c r="H214" s="110"/>
      <c r="I214" s="102"/>
      <c r="J214" s="102"/>
    </row>
    <row r="215" spans="1:10" ht="26.4" hidden="1">
      <c r="A215" s="46" t="s">
        <v>868</v>
      </c>
      <c r="B215" s="61" t="s">
        <v>224</v>
      </c>
      <c r="C215" s="35" t="s">
        <v>964</v>
      </c>
      <c r="D215" s="44" t="s">
        <v>966</v>
      </c>
      <c r="E215" s="37" t="s">
        <v>977</v>
      </c>
      <c r="F215" s="45"/>
      <c r="G215" s="69">
        <v>0.2</v>
      </c>
      <c r="H215" s="110"/>
      <c r="I215" s="102"/>
      <c r="J215" s="102"/>
    </row>
    <row r="216" spans="1:10">
      <c r="F216" s="31"/>
      <c r="H216" s="31"/>
    </row>
    <row r="217" spans="1:10">
      <c r="F217" s="31"/>
      <c r="H217" s="31"/>
    </row>
  </sheetData>
  <sheetProtection autoFilter="0"/>
  <autoFilter ref="A1:H215" xr:uid="{5BF1B676-215E-4D76-976C-0357D217B640}">
    <filterColumn colId="0">
      <filters>
        <filter val="Canon"/>
      </filters>
    </filterColumn>
  </autoFilter>
  <sortState xmlns:xlrd2="http://schemas.microsoft.com/office/spreadsheetml/2017/richdata2" ref="B2:K571">
    <sortCondition ref="B2:B571"/>
    <sortCondition ref="C2:C571"/>
    <sortCondition ref="D2:D571"/>
  </sortState>
  <conditionalFormatting sqref="C2">
    <cfRule type="duplicateValues" dxfId="12" priority="277"/>
  </conditionalFormatting>
  <conditionalFormatting sqref="C3:C23">
    <cfRule type="containsText" dxfId="11" priority="259" operator="containsText" text="Must select segment from drop down menu in column B">
      <formula>NOT(ISERROR(SEARCH("Must select segment from drop down menu in column B",C3)))</formula>
    </cfRule>
    <cfRule type="containsText" dxfId="10" priority="260" operator="containsText" text="Must select segment from drop down menu in column A">
      <formula>NOT(ISERROR(SEARCH("Must select segment from drop down menu in column A",C3)))</formula>
    </cfRule>
  </conditionalFormatting>
  <conditionalFormatting sqref="C24">
    <cfRule type="duplicateValues" dxfId="9" priority="76"/>
  </conditionalFormatting>
  <conditionalFormatting sqref="C25">
    <cfRule type="duplicateValues" dxfId="8" priority="453"/>
  </conditionalFormatting>
  <conditionalFormatting sqref="C26:C151">
    <cfRule type="containsText" dxfId="7" priority="17" operator="containsText" text="Must select segment from drop down menu in column A">
      <formula>NOT(ISERROR(SEARCH("Must select segment from drop down menu in column A",C26)))</formula>
    </cfRule>
  </conditionalFormatting>
  <conditionalFormatting sqref="C152">
    <cfRule type="duplicateValues" dxfId="6" priority="19"/>
  </conditionalFormatting>
  <conditionalFormatting sqref="C153 C155:C158 C162:C163">
    <cfRule type="containsText" dxfId="5" priority="823" operator="containsText" text="Must select segment from drop down menu in column A">
      <formula>NOT(ISERROR(SEARCH("Must select segment from drop down menu in column A",C153)))</formula>
    </cfRule>
  </conditionalFormatting>
  <conditionalFormatting sqref="C154">
    <cfRule type="duplicateValues" dxfId="4" priority="18"/>
  </conditionalFormatting>
  <conditionalFormatting sqref="C159">
    <cfRule type="containsText" dxfId="3" priority="678" operator="containsText" text="Must select segment from drop down menu in column B">
      <formula>NOT(ISERROR(SEARCH("Must select segment from drop down menu in column B",C159)))</formula>
    </cfRule>
  </conditionalFormatting>
  <conditionalFormatting sqref="C167">
    <cfRule type="containsText" dxfId="2" priority="652" operator="containsText" text="Must select segment from drop down menu in column B">
      <formula>NOT(ISERROR(SEARCH("Must select segment from drop down menu in column B",C167)))</formula>
    </cfRule>
    <cfRule type="containsText" dxfId="1" priority="653" operator="containsText" text="Must select segment from drop down menu in column A">
      <formula>NOT(ISERROR(SEARCH("Must select segment from drop down menu in column A",C167)))</formula>
    </cfRule>
  </conditionalFormatting>
  <conditionalFormatting sqref="C169:C215">
    <cfRule type="containsText" dxfId="0" priority="1" operator="containsText" text="Must select segment from drop down menu in column A">
      <formula>NOT(ISERROR(SEARCH("Must select segment from drop down menu in column A",C169)))</formula>
    </cfRule>
  </conditionalFormatting>
  <dataValidations xWindow="143" yWindow="432" count="2">
    <dataValidation type="decimal" operator="greaterThanOrEqual" allowBlank="1" showInputMessage="1" showErrorMessage="1" error="Value entered must be 0 or greater." sqref="F2:F30 F50 F72:F128 F154 F152 F159:F161 F57:F58 F60:F62 F164:F215" xr:uid="{00000000-0002-0000-0200-000000000000}">
      <formula1>0</formula1>
    </dataValidation>
    <dataValidation type="list" allowBlank="1" showInputMessage="1" showErrorMessage="1" error="Must select Manufacturer Model Number from drop down list" prompt="Select Manufacturer Model Number from drop down list" sqref="C9" xr:uid="{B553FED4-A11E-4C25-AD03-A2F5251A71EB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43" yWindow="432" count="12"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5000000}">
          <x14:formula1>
            <xm:f>'C:\Data\Projects\NC State\NC IT Sourcing\Printing\NC Print Hardware IFB Solicitation\204D Device Wizard\[Printer MFD IFB Add or Replace Form_CANON 3.7.17 part 1 of 2.xlsx]Technical Specifications'!#REF!</xm:f>
          </x14:formula1>
          <xm:sqref>B130 B87:B89 B135:B139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7000000}">
          <x14:formula1>
            <xm:f>'C:\Data\Projects\NC State\NC IT Sourcing\Printing\NC Print Hardware IFB Solicitation\204D Device Wizard\[Printer MFD Replace Add or Update Form_KYOCERA 4-03-17.xlsx]Technical Specifications'!#REF!</xm:f>
          </x14:formula1>
          <xm:sqref>B101 B105 B107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A000000}">
          <x14:formula1>
            <xm:f>'C:\Data\Projects\NC State\NC IT Sourcing\Printing\NC Print Hardware IFB Solicitation\204D Device Wizard\Processed Replace Add Forms for 204D\[Xerox STC 204D (ITS-400096) Printer MFD Add or Update Form 5-10-17.xlsx]Technical Specifications'!#REF!</xm:f>
          </x14:formula1>
          <xm:sqref>B189:B194 B200:B208</xm:sqref>
        </x14:dataValidation>
        <x14:dataValidation type="list" allowBlank="1" showInputMessage="1" showErrorMessage="1" error="Must select Manufacturer Model Number from drop down list" prompt="Select Manufacturer Model Number from drop down list" xr:uid="{00000000-0002-0000-0200-00000D000000}">
          <x14:formula1>
            <xm:f>'C:\Data\Projects\NC State\NC IT Sourcing\Printing\NC Print Hardware IFB Solicitation\204D Device Wizard\[Sharp Update Form_2017_0710.xlsx]Replacement Model Pricing Sheet'!#REF!</xm:f>
          </x14:formula1>
          <xm:sqref>C159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7000000}">
          <x14:formula1>
            <xm:f>'C:\Users\james.w.bard\AppData\Local\Microsoft\Windows\INetCache\Content.Outlook\KVH5LQ71\[KM Replace Add or Update Form 12-29-17.xlsx]Technical Specifications'!#REF!</xm:f>
          </x14:formula1>
          <xm:sqref>B57:B58 B60:B62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8000000}">
          <x14:formula1>
            <xm:f>'C:\Users\james.w.bard\AppData\Local\Microsoft\Windows\INetCache\Content.Outlook\KVH5LQ71\[Printer MFD IFB Add or Replace Form_CANON 4.13.18.xlsx]Technical Specifications'!#REF!</xm:f>
          </x14:formula1>
          <xm:sqref>B2 B4:B19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9000000}">
          <x14:formula1>
            <xm:f>'C:\Data\Projects\NC State\NC IT Sourcing\Printing\NC Print Hardware IFB Solicitation\204D Device Wizard\[Printer MFD IFB Add or Replace Form_CANON 3.7.17 part 2 of 2.xlsx]Technical Specifications'!#REF!</xm:f>
          </x14:formula1>
          <xm:sqref>B3 B23</xm:sqref>
        </x14:dataValidation>
        <x14:dataValidation type="list" allowBlank="1" showInputMessage="1" showErrorMessage="1" error="Must select Manufacturer Model Number from drop down list" prompt="Select Manufacturer Model Number from drop down list" xr:uid="{00000000-0002-0000-0200-00001D000000}">
          <x14:formula1>
            <xm:f>'C:\Users\james.w.bard\AppData\Local\Microsoft\Windows\INetCache\Content.Outlook\KVH5LQ71\[Printer MFD IFB Add or Replace Form_CANON 4.13.18.xlsx]Replacement Model Pricing Sheet'!#REF!</xm:f>
          </x14:formula1>
          <xm:sqref>C3:C8 C11:C19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C000000}">
          <x14:formula1>
            <xm:f>'C:\Data\Projects\NC State\NC IT Sourcing\Printing\NC Print Hardware IFB Solicitation\204D Device Wizard\[Konica Minolta Update Form_2017_0630.xlsx]Technical Specifications'!#REF!</xm:f>
          </x14:formula1>
          <xm:sqref>B50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4000000}">
          <x14:formula1>
            <xm:f>'https://myoffice.accenture.com/personal/james_w_bard_accenture_com/Documents/Projects - One Drive/State of NC/Printing/NC Print Hardware IFB Solicitation/204D Device Wizard/[Sharp Update Form_2017_1208.xlsx]Technical Specifications'!#REF!</xm:f>
          </x14:formula1>
          <xm:sqref>B164:B166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E000000}">
          <x14:formula1>
            <xm:f>'C:\Data\Projects\NC State\NC IT Sourcing\Printing\NC Print Hardware IFB Solicitation\204D Device Wizard\[Sharp Update Form_2017_0710.xlsx]Technical Specifications'!#REF!</xm:f>
          </x14:formula1>
          <xm:sqref>B159:B161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0000000}">
          <x14:formula1>
            <xm:f>'C:\Data\Projects\NC State\NC IT Sourcing\Printing\NC Print Hardware IFB Solicitation\204D Device Wizard\[Ricoh_2017_0613.xlsx]Technical Specifications'!#REF!</xm:f>
          </x14:formula1>
          <xm:sqref>B131:B134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F48"/>
  <sheetViews>
    <sheetView showGridLines="0" zoomScaleNormal="100" workbookViewId="0">
      <pane xSplit="4" ySplit="2" topLeftCell="E36" activePane="bottomRight" state="frozen"/>
      <selection pane="topRight" activeCell="E1" sqref="E1"/>
      <selection pane="bottomLeft" activeCell="A3" sqref="A3"/>
      <selection pane="bottomRight" activeCell="C36" sqref="C36"/>
    </sheetView>
  </sheetViews>
  <sheetFormatPr defaultColWidth="9.109375" defaultRowHeight="13.2"/>
  <cols>
    <col min="1" max="1" width="5.33203125" style="8" customWidth="1"/>
    <col min="2" max="2" width="8.33203125" style="8" customWidth="1"/>
    <col min="3" max="3" width="47.33203125" style="1" bestFit="1" customWidth="1"/>
    <col min="4" max="4" width="15.109375" style="1" customWidth="1"/>
    <col min="5" max="5" width="23.109375" style="1" customWidth="1"/>
    <col min="6" max="6" width="14" style="1" customWidth="1"/>
    <col min="7" max="16384" width="9.109375" style="1"/>
  </cols>
  <sheetData>
    <row r="2" spans="1:6" s="2" customFormat="1" ht="39.6">
      <c r="A2" s="40" t="s">
        <v>7</v>
      </c>
      <c r="B2" s="40" t="s">
        <v>8</v>
      </c>
      <c r="C2" s="40" t="s">
        <v>9</v>
      </c>
      <c r="D2" s="40" t="s">
        <v>14</v>
      </c>
      <c r="E2" s="252" t="s">
        <v>988</v>
      </c>
      <c r="F2" s="253" t="s">
        <v>11</v>
      </c>
    </row>
    <row r="3" spans="1:6">
      <c r="A3" s="73" t="s">
        <v>116</v>
      </c>
      <c r="B3" s="35">
        <v>13</v>
      </c>
      <c r="C3" s="42" t="s">
        <v>124</v>
      </c>
      <c r="D3" s="37" t="s">
        <v>656</v>
      </c>
      <c r="E3" s="45">
        <v>1800</v>
      </c>
      <c r="F3" s="151">
        <v>4000</v>
      </c>
    </row>
    <row r="4" spans="1:6">
      <c r="A4" s="73" t="s">
        <v>116</v>
      </c>
      <c r="B4" s="35">
        <v>14</v>
      </c>
      <c r="C4" s="42" t="s">
        <v>128</v>
      </c>
      <c r="D4" s="37" t="s">
        <v>656</v>
      </c>
      <c r="E4" s="45">
        <v>2999</v>
      </c>
      <c r="F4" s="151">
        <v>4000</v>
      </c>
    </row>
    <row r="5" spans="1:6">
      <c r="A5" s="73" t="s">
        <v>116</v>
      </c>
      <c r="B5" s="35">
        <v>15</v>
      </c>
      <c r="C5" s="42" t="s">
        <v>131</v>
      </c>
      <c r="D5" s="37" t="s">
        <v>656</v>
      </c>
      <c r="E5" s="45">
        <v>2259</v>
      </c>
      <c r="F5" s="151">
        <v>12000</v>
      </c>
    </row>
    <row r="6" spans="1:6">
      <c r="A6" s="73" t="s">
        <v>116</v>
      </c>
      <c r="B6" s="35">
        <v>16</v>
      </c>
      <c r="C6" s="42" t="s">
        <v>134</v>
      </c>
      <c r="D6" s="37" t="s">
        <v>656</v>
      </c>
      <c r="E6" s="45">
        <v>3344</v>
      </c>
      <c r="F6" s="151">
        <v>12000</v>
      </c>
    </row>
    <row r="7" spans="1:6">
      <c r="A7" s="73" t="s">
        <v>116</v>
      </c>
      <c r="B7" s="35">
        <v>17</v>
      </c>
      <c r="C7" s="42" t="s">
        <v>138</v>
      </c>
      <c r="D7" s="37" t="s">
        <v>656</v>
      </c>
      <c r="E7" s="45">
        <v>2259</v>
      </c>
      <c r="F7" s="151">
        <v>12000</v>
      </c>
    </row>
    <row r="8" spans="1:6">
      <c r="A8" s="73" t="s">
        <v>116</v>
      </c>
      <c r="B8" s="35">
        <v>18</v>
      </c>
      <c r="C8" s="42" t="s">
        <v>140</v>
      </c>
      <c r="D8" s="37" t="s">
        <v>656</v>
      </c>
      <c r="E8" s="45">
        <v>3344</v>
      </c>
      <c r="F8" s="151">
        <v>12000</v>
      </c>
    </row>
    <row r="9" spans="1:6">
      <c r="A9" s="73" t="s">
        <v>146</v>
      </c>
      <c r="B9" s="35">
        <v>19</v>
      </c>
      <c r="C9" s="42" t="s">
        <v>147</v>
      </c>
      <c r="D9" s="37" t="s">
        <v>656</v>
      </c>
      <c r="E9" s="45">
        <v>2519</v>
      </c>
      <c r="F9" s="151">
        <v>16000</v>
      </c>
    </row>
    <row r="10" spans="1:6">
      <c r="A10" s="73" t="s">
        <v>146</v>
      </c>
      <c r="B10" s="35">
        <v>20</v>
      </c>
      <c r="C10" s="42" t="s">
        <v>150</v>
      </c>
      <c r="D10" s="37" t="s">
        <v>656</v>
      </c>
      <c r="E10" s="45">
        <v>3440</v>
      </c>
      <c r="F10" s="151">
        <v>16000</v>
      </c>
    </row>
    <row r="11" spans="1:6">
      <c r="A11" s="73" t="s">
        <v>146</v>
      </c>
      <c r="B11" s="35">
        <v>21</v>
      </c>
      <c r="C11" s="42" t="s">
        <v>155</v>
      </c>
      <c r="D11" s="37" t="s">
        <v>656</v>
      </c>
      <c r="E11" s="45">
        <v>2519</v>
      </c>
      <c r="F11" s="151">
        <v>16000</v>
      </c>
    </row>
    <row r="12" spans="1:6">
      <c r="A12" s="73" t="s">
        <v>146</v>
      </c>
      <c r="B12" s="35">
        <v>22</v>
      </c>
      <c r="C12" s="42" t="s">
        <v>159</v>
      </c>
      <c r="D12" s="37" t="s">
        <v>656</v>
      </c>
      <c r="E12" s="45">
        <v>3440</v>
      </c>
      <c r="F12" s="151">
        <v>16000</v>
      </c>
    </row>
    <row r="13" spans="1:6">
      <c r="A13" s="73" t="s">
        <v>146</v>
      </c>
      <c r="B13" s="35">
        <v>23</v>
      </c>
      <c r="C13" s="42" t="s">
        <v>162</v>
      </c>
      <c r="D13" s="37" t="s">
        <v>656</v>
      </c>
      <c r="E13" s="45">
        <v>3437</v>
      </c>
      <c r="F13" s="151">
        <v>25000</v>
      </c>
    </row>
    <row r="14" spans="1:6">
      <c r="A14" s="73" t="s">
        <v>168</v>
      </c>
      <c r="B14" s="35">
        <v>24</v>
      </c>
      <c r="C14" s="42" t="s">
        <v>169</v>
      </c>
      <c r="D14" s="37" t="s">
        <v>656</v>
      </c>
      <c r="E14" s="45">
        <v>3437</v>
      </c>
      <c r="F14" s="151">
        <v>25000</v>
      </c>
    </row>
    <row r="15" spans="1:6">
      <c r="A15" s="73" t="s">
        <v>168</v>
      </c>
      <c r="B15" s="35">
        <v>25</v>
      </c>
      <c r="C15" s="42" t="s">
        <v>170</v>
      </c>
      <c r="D15" s="37" t="s">
        <v>656</v>
      </c>
      <c r="E15" s="45">
        <v>6300</v>
      </c>
      <c r="F15" s="151">
        <v>25000</v>
      </c>
    </row>
    <row r="16" spans="1:6">
      <c r="A16" s="73" t="s">
        <v>168</v>
      </c>
      <c r="B16" s="35">
        <v>26</v>
      </c>
      <c r="C16" s="42" t="s">
        <v>176</v>
      </c>
      <c r="D16" s="37" t="s">
        <v>656</v>
      </c>
      <c r="E16" s="45">
        <v>5882</v>
      </c>
      <c r="F16" s="151">
        <v>50000</v>
      </c>
    </row>
    <row r="17" spans="1:6">
      <c r="A17" s="73" t="s">
        <v>168</v>
      </c>
      <c r="B17" s="35">
        <v>27</v>
      </c>
      <c r="C17" s="42" t="s">
        <v>181</v>
      </c>
      <c r="D17" s="37" t="s">
        <v>656</v>
      </c>
      <c r="E17" s="45">
        <v>5882</v>
      </c>
      <c r="F17" s="151">
        <v>50000</v>
      </c>
    </row>
    <row r="18" spans="1:6">
      <c r="A18" s="254" t="s">
        <v>168</v>
      </c>
      <c r="B18" s="171">
        <v>28</v>
      </c>
      <c r="C18" s="172" t="s">
        <v>186</v>
      </c>
      <c r="D18" s="179" t="s">
        <v>656</v>
      </c>
      <c r="E18" s="181">
        <v>6979</v>
      </c>
      <c r="F18" s="212">
        <v>50000</v>
      </c>
    </row>
    <row r="19" spans="1:6" ht="26.4">
      <c r="A19" s="73" t="s">
        <v>191</v>
      </c>
      <c r="B19" s="35">
        <v>34</v>
      </c>
      <c r="C19" s="71" t="s">
        <v>218</v>
      </c>
      <c r="D19" s="37" t="s">
        <v>656</v>
      </c>
      <c r="E19" s="45">
        <v>56043.05</v>
      </c>
      <c r="F19" s="151">
        <v>5000000</v>
      </c>
    </row>
    <row r="20" spans="1:6">
      <c r="A20" s="73" t="s">
        <v>65</v>
      </c>
      <c r="B20" s="35">
        <v>5</v>
      </c>
      <c r="C20" s="42" t="s">
        <v>85</v>
      </c>
      <c r="D20" s="37" t="s">
        <v>336</v>
      </c>
      <c r="E20" s="45">
        <v>1500</v>
      </c>
      <c r="F20" s="151">
        <v>3000</v>
      </c>
    </row>
    <row r="21" spans="1:6">
      <c r="A21" s="73" t="s">
        <v>116</v>
      </c>
      <c r="B21" s="35">
        <v>11</v>
      </c>
      <c r="C21" s="42" t="s">
        <v>117</v>
      </c>
      <c r="D21" s="37" t="s">
        <v>336</v>
      </c>
      <c r="E21" s="45">
        <v>425</v>
      </c>
      <c r="F21" s="151">
        <v>2500</v>
      </c>
    </row>
    <row r="22" spans="1:6">
      <c r="A22" s="73" t="s">
        <v>116</v>
      </c>
      <c r="B22" s="35">
        <v>12</v>
      </c>
      <c r="C22" s="42" t="s">
        <v>120</v>
      </c>
      <c r="D22" s="37" t="s">
        <v>336</v>
      </c>
      <c r="E22" s="45">
        <v>1495</v>
      </c>
      <c r="F22" s="151">
        <v>2500</v>
      </c>
    </row>
    <row r="23" spans="1:6">
      <c r="A23" s="73" t="s">
        <v>116</v>
      </c>
      <c r="B23" s="35">
        <v>13</v>
      </c>
      <c r="C23" s="42" t="s">
        <v>124</v>
      </c>
      <c r="D23" s="37" t="s">
        <v>336</v>
      </c>
      <c r="E23" s="45">
        <v>1295</v>
      </c>
      <c r="F23" s="151">
        <v>4000</v>
      </c>
    </row>
    <row r="24" spans="1:6">
      <c r="A24" s="73" t="s">
        <v>116</v>
      </c>
      <c r="B24" s="35">
        <v>14</v>
      </c>
      <c r="C24" s="42" t="s">
        <v>128</v>
      </c>
      <c r="D24" s="37" t="s">
        <v>336</v>
      </c>
      <c r="E24" s="45">
        <v>1495</v>
      </c>
      <c r="F24" s="151">
        <v>4000</v>
      </c>
    </row>
    <row r="25" spans="1:6">
      <c r="A25" s="73" t="s">
        <v>116</v>
      </c>
      <c r="B25" s="35">
        <v>15</v>
      </c>
      <c r="C25" s="42" t="s">
        <v>131</v>
      </c>
      <c r="D25" s="37" t="s">
        <v>336</v>
      </c>
      <c r="E25" s="45">
        <v>1695</v>
      </c>
      <c r="F25" s="151">
        <v>12000</v>
      </c>
    </row>
    <row r="26" spans="1:6">
      <c r="A26" s="73" t="s">
        <v>116</v>
      </c>
      <c r="B26" s="35">
        <v>16</v>
      </c>
      <c r="C26" s="42" t="s">
        <v>134</v>
      </c>
      <c r="D26" s="37" t="s">
        <v>336</v>
      </c>
      <c r="E26" s="45">
        <v>1895</v>
      </c>
      <c r="F26" s="151">
        <v>12000</v>
      </c>
    </row>
    <row r="27" spans="1:6">
      <c r="A27" s="73" t="s">
        <v>116</v>
      </c>
      <c r="B27" s="35">
        <v>17</v>
      </c>
      <c r="C27" s="42" t="s">
        <v>138</v>
      </c>
      <c r="D27" s="37" t="s">
        <v>336</v>
      </c>
      <c r="E27" s="45">
        <v>1695</v>
      </c>
      <c r="F27" s="151">
        <v>12000</v>
      </c>
    </row>
    <row r="28" spans="1:6">
      <c r="A28" s="73" t="s">
        <v>116</v>
      </c>
      <c r="B28" s="35">
        <v>18</v>
      </c>
      <c r="C28" s="42" t="s">
        <v>140</v>
      </c>
      <c r="D28" s="37" t="s">
        <v>336</v>
      </c>
      <c r="E28" s="45">
        <v>1895</v>
      </c>
      <c r="F28" s="151">
        <v>12000</v>
      </c>
    </row>
    <row r="29" spans="1:6">
      <c r="A29" s="73" t="s">
        <v>146</v>
      </c>
      <c r="B29" s="35">
        <v>19</v>
      </c>
      <c r="C29" s="42" t="s">
        <v>147</v>
      </c>
      <c r="D29" s="37" t="s">
        <v>336</v>
      </c>
      <c r="E29" s="45">
        <v>2495</v>
      </c>
      <c r="F29" s="151">
        <v>16000</v>
      </c>
    </row>
    <row r="30" spans="1:6">
      <c r="A30" s="73" t="s">
        <v>146</v>
      </c>
      <c r="B30" s="35">
        <v>20</v>
      </c>
      <c r="C30" s="42" t="s">
        <v>150</v>
      </c>
      <c r="D30" s="37" t="s">
        <v>336</v>
      </c>
      <c r="E30" s="45">
        <v>2995</v>
      </c>
      <c r="F30" s="151">
        <v>16000</v>
      </c>
    </row>
    <row r="31" spans="1:6">
      <c r="A31" s="73" t="s">
        <v>146</v>
      </c>
      <c r="B31" s="35">
        <v>21</v>
      </c>
      <c r="C31" s="42" t="s">
        <v>155</v>
      </c>
      <c r="D31" s="37" t="s">
        <v>336</v>
      </c>
      <c r="E31" s="45">
        <v>2495</v>
      </c>
      <c r="F31" s="151">
        <v>16000</v>
      </c>
    </row>
    <row r="32" spans="1:6">
      <c r="A32" s="73" t="s">
        <v>146</v>
      </c>
      <c r="B32" s="35">
        <v>22</v>
      </c>
      <c r="C32" s="42" t="s">
        <v>159</v>
      </c>
      <c r="D32" s="37" t="s">
        <v>336</v>
      </c>
      <c r="E32" s="45">
        <v>2995</v>
      </c>
      <c r="F32" s="151">
        <v>16000</v>
      </c>
    </row>
    <row r="33" spans="1:6">
      <c r="A33" s="73" t="s">
        <v>146</v>
      </c>
      <c r="B33" s="35">
        <v>23</v>
      </c>
      <c r="C33" s="42" t="s">
        <v>162</v>
      </c>
      <c r="D33" s="37" t="s">
        <v>336</v>
      </c>
      <c r="E33" s="45">
        <v>3295</v>
      </c>
      <c r="F33" s="151">
        <v>25000</v>
      </c>
    </row>
    <row r="34" spans="1:6">
      <c r="A34" s="73" t="s">
        <v>168</v>
      </c>
      <c r="B34" s="35">
        <v>24</v>
      </c>
      <c r="C34" s="42" t="s">
        <v>169</v>
      </c>
      <c r="D34" s="37" t="s">
        <v>336</v>
      </c>
      <c r="E34" s="45">
        <v>3495</v>
      </c>
      <c r="F34" s="151">
        <v>25000</v>
      </c>
    </row>
    <row r="35" spans="1:6">
      <c r="A35" s="73" t="s">
        <v>168</v>
      </c>
      <c r="B35" s="35">
        <v>25</v>
      </c>
      <c r="C35" s="42" t="s">
        <v>170</v>
      </c>
      <c r="D35" s="37" t="s">
        <v>336</v>
      </c>
      <c r="E35" s="45">
        <v>3895</v>
      </c>
      <c r="F35" s="151">
        <v>25000</v>
      </c>
    </row>
    <row r="36" spans="1:6">
      <c r="A36" s="73" t="s">
        <v>168</v>
      </c>
      <c r="B36" s="35">
        <v>26</v>
      </c>
      <c r="C36" s="42" t="s">
        <v>176</v>
      </c>
      <c r="D36" s="37" t="s">
        <v>336</v>
      </c>
      <c r="E36" s="45">
        <v>4295</v>
      </c>
      <c r="F36" s="151">
        <v>50000</v>
      </c>
    </row>
    <row r="37" spans="1:6">
      <c r="A37" s="73" t="s">
        <v>168</v>
      </c>
      <c r="B37" s="35">
        <v>27</v>
      </c>
      <c r="C37" s="42" t="s">
        <v>181</v>
      </c>
      <c r="D37" s="37" t="s">
        <v>336</v>
      </c>
      <c r="E37" s="45">
        <v>4295</v>
      </c>
      <c r="F37" s="151">
        <v>50000</v>
      </c>
    </row>
    <row r="38" spans="1:6">
      <c r="A38" s="73" t="s">
        <v>168</v>
      </c>
      <c r="B38" s="35">
        <v>28</v>
      </c>
      <c r="C38" s="42" t="s">
        <v>186</v>
      </c>
      <c r="D38" s="37" t="s">
        <v>336</v>
      </c>
      <c r="E38" s="45">
        <v>4695</v>
      </c>
      <c r="F38" s="151">
        <v>50000</v>
      </c>
    </row>
    <row r="39" spans="1:6">
      <c r="A39" s="73" t="s">
        <v>116</v>
      </c>
      <c r="B39" s="35">
        <v>12</v>
      </c>
      <c r="C39" s="42" t="s">
        <v>120</v>
      </c>
      <c r="D39" s="37" t="s">
        <v>803</v>
      </c>
      <c r="E39" s="45">
        <v>2041</v>
      </c>
      <c r="F39" s="151">
        <v>2500</v>
      </c>
    </row>
    <row r="40" spans="1:6">
      <c r="A40" s="73" t="s">
        <v>116</v>
      </c>
      <c r="B40" s="35">
        <v>14</v>
      </c>
      <c r="C40" s="42" t="s">
        <v>128</v>
      </c>
      <c r="D40" s="37" t="s">
        <v>803</v>
      </c>
      <c r="E40" s="45">
        <v>2041</v>
      </c>
      <c r="F40" s="151">
        <v>4000</v>
      </c>
    </row>
    <row r="41" spans="1:6">
      <c r="A41" s="73" t="s">
        <v>116</v>
      </c>
      <c r="B41" s="35">
        <v>15</v>
      </c>
      <c r="C41" s="42" t="s">
        <v>131</v>
      </c>
      <c r="D41" s="37" t="s">
        <v>803</v>
      </c>
      <c r="E41" s="45">
        <v>1262</v>
      </c>
      <c r="F41" s="151">
        <v>12000</v>
      </c>
    </row>
    <row r="42" spans="1:6">
      <c r="A42" s="73" t="s">
        <v>116</v>
      </c>
      <c r="B42" s="35">
        <v>16</v>
      </c>
      <c r="C42" s="42" t="s">
        <v>134</v>
      </c>
      <c r="D42" s="37" t="s">
        <v>803</v>
      </c>
      <c r="E42" s="45">
        <v>2654</v>
      </c>
      <c r="F42" s="151">
        <v>12000</v>
      </c>
    </row>
    <row r="43" spans="1:6">
      <c r="A43" s="73" t="s">
        <v>116</v>
      </c>
      <c r="B43" s="35">
        <v>17</v>
      </c>
      <c r="C43" s="42" t="s">
        <v>138</v>
      </c>
      <c r="D43" s="37" t="s">
        <v>803</v>
      </c>
      <c r="E43" s="45">
        <v>1262</v>
      </c>
      <c r="F43" s="151">
        <v>12000</v>
      </c>
    </row>
    <row r="44" spans="1:6">
      <c r="A44" s="73" t="s">
        <v>116</v>
      </c>
      <c r="B44" s="35">
        <v>18</v>
      </c>
      <c r="C44" s="42" t="s">
        <v>140</v>
      </c>
      <c r="D44" s="37" t="s">
        <v>803</v>
      </c>
      <c r="E44" s="45">
        <v>2654</v>
      </c>
      <c r="F44" s="151">
        <v>12000</v>
      </c>
    </row>
    <row r="45" spans="1:6">
      <c r="A45" s="73" t="s">
        <v>146</v>
      </c>
      <c r="B45" s="35">
        <v>19</v>
      </c>
      <c r="C45" s="42" t="s">
        <v>147</v>
      </c>
      <c r="D45" s="37" t="s">
        <v>803</v>
      </c>
      <c r="E45" s="45">
        <v>1677</v>
      </c>
      <c r="F45" s="151">
        <v>16000</v>
      </c>
    </row>
    <row r="46" spans="1:6">
      <c r="A46" s="73" t="s">
        <v>146</v>
      </c>
      <c r="B46" s="35">
        <v>20</v>
      </c>
      <c r="C46" s="42" t="s">
        <v>150</v>
      </c>
      <c r="D46" s="37" t="s">
        <v>803</v>
      </c>
      <c r="E46" s="45">
        <v>3224</v>
      </c>
      <c r="F46" s="151">
        <v>16000</v>
      </c>
    </row>
    <row r="47" spans="1:6">
      <c r="A47" s="73" t="s">
        <v>146</v>
      </c>
      <c r="B47" s="35">
        <v>21</v>
      </c>
      <c r="C47" s="42" t="s">
        <v>155</v>
      </c>
      <c r="D47" s="37" t="s">
        <v>803</v>
      </c>
      <c r="E47" s="45">
        <v>1677</v>
      </c>
      <c r="F47" s="151">
        <v>16000</v>
      </c>
    </row>
    <row r="48" spans="1:6">
      <c r="A48" s="73" t="s">
        <v>146</v>
      </c>
      <c r="B48" s="35">
        <v>22</v>
      </c>
      <c r="C48" s="42" t="s">
        <v>159</v>
      </c>
      <c r="D48" s="37" t="s">
        <v>803</v>
      </c>
      <c r="E48" s="45">
        <v>3244</v>
      </c>
      <c r="F48" s="151">
        <v>16000</v>
      </c>
    </row>
  </sheetData>
  <autoFilter ref="A2:F48" xr:uid="{00000000-0009-0000-0000-000004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44"/>
  <sheetViews>
    <sheetView showGridLines="0" zoomScaleNormal="100" workbookViewId="0">
      <pane xSplit="3" ySplit="3" topLeftCell="G12" activePane="bottomRight" state="frozen"/>
      <selection pane="topRight" activeCell="C1" sqref="C1"/>
      <selection pane="bottomLeft" activeCell="A3" sqref="A3"/>
      <selection pane="bottomRight" activeCell="G12" sqref="G12"/>
    </sheetView>
  </sheetViews>
  <sheetFormatPr defaultColWidth="9.109375" defaultRowHeight="13.2"/>
  <cols>
    <col min="1" max="1" width="4.33203125" style="1" bestFit="1" customWidth="1"/>
    <col min="2" max="2" width="4.109375" style="1" customWidth="1"/>
    <col min="3" max="3" width="42.109375" style="1" bestFit="1" customWidth="1"/>
    <col min="4" max="4" width="11" style="1" customWidth="1"/>
    <col min="5" max="5" width="8.5546875" style="1" customWidth="1"/>
    <col min="6" max="6" width="11.6640625" style="1" customWidth="1"/>
    <col min="7" max="7" width="11.33203125" style="1" customWidth="1"/>
    <col min="8" max="8" width="12.44140625" style="1" customWidth="1"/>
    <col min="9" max="9" width="13.6640625" style="1" customWidth="1"/>
    <col min="10" max="10" width="9.88671875" style="1" customWidth="1"/>
    <col min="11" max="11" width="12.88671875" style="1" customWidth="1"/>
    <col min="12" max="12" width="9.109375" style="1"/>
    <col min="13" max="13" width="10.6640625" style="1" customWidth="1"/>
    <col min="14" max="16384" width="9.109375" style="1"/>
  </cols>
  <sheetData>
    <row r="1" spans="1:13" ht="15.6">
      <c r="A1" s="9" t="s">
        <v>989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3" spans="1:13" s="2" customFormat="1" ht="53.25" customHeight="1" thickBot="1">
      <c r="A3" s="311" t="s">
        <v>7</v>
      </c>
      <c r="B3" s="322" t="s">
        <v>9</v>
      </c>
      <c r="C3" s="322"/>
      <c r="D3" s="311" t="s">
        <v>990</v>
      </c>
      <c r="E3" s="311" t="s">
        <v>991</v>
      </c>
      <c r="F3" s="311" t="s">
        <v>13</v>
      </c>
      <c r="G3" s="311" t="s">
        <v>11</v>
      </c>
      <c r="H3" s="311" t="s">
        <v>992</v>
      </c>
      <c r="I3" s="311" t="s">
        <v>993</v>
      </c>
      <c r="J3" s="311" t="s">
        <v>994</v>
      </c>
      <c r="K3" s="311" t="s">
        <v>995</v>
      </c>
      <c r="L3" s="255" t="s">
        <v>996</v>
      </c>
      <c r="M3" s="255" t="s">
        <v>997</v>
      </c>
    </row>
    <row r="4" spans="1:13">
      <c r="A4" s="323" t="s">
        <v>231</v>
      </c>
      <c r="B4" s="256">
        <v>1</v>
      </c>
      <c r="C4" s="257" t="s">
        <v>998</v>
      </c>
      <c r="D4" s="258" t="s">
        <v>999</v>
      </c>
      <c r="E4" s="258" t="s">
        <v>79</v>
      </c>
      <c r="F4" s="258" t="s">
        <v>69</v>
      </c>
      <c r="G4" s="258">
        <v>100</v>
      </c>
      <c r="H4" s="258" t="s">
        <v>1000</v>
      </c>
      <c r="I4" s="258" t="s">
        <v>1001</v>
      </c>
      <c r="J4" s="256" t="s">
        <v>239</v>
      </c>
      <c r="K4" s="259" t="s">
        <v>1002</v>
      </c>
      <c r="L4" s="260">
        <v>50</v>
      </c>
      <c r="M4" s="261">
        <v>25</v>
      </c>
    </row>
    <row r="5" spans="1:13" ht="13.8" thickBot="1">
      <c r="A5" s="324"/>
      <c r="B5" s="262">
        <v>2</v>
      </c>
      <c r="C5" s="263" t="s">
        <v>1003</v>
      </c>
      <c r="D5" s="264" t="s">
        <v>1004</v>
      </c>
      <c r="E5" s="264" t="s">
        <v>79</v>
      </c>
      <c r="F5" s="264" t="s">
        <v>69</v>
      </c>
      <c r="G5" s="265">
        <v>250</v>
      </c>
      <c r="H5" s="264" t="s">
        <v>1005</v>
      </c>
      <c r="I5" s="264" t="s">
        <v>1001</v>
      </c>
      <c r="J5" s="262" t="s">
        <v>239</v>
      </c>
      <c r="K5" s="266" t="s">
        <v>1002</v>
      </c>
      <c r="L5" s="265">
        <v>100</v>
      </c>
      <c r="M5" s="267">
        <v>25</v>
      </c>
    </row>
    <row r="6" spans="1:13">
      <c r="A6" s="323" t="s">
        <v>65</v>
      </c>
      <c r="B6" s="256">
        <v>3</v>
      </c>
      <c r="C6" s="257" t="s">
        <v>1006</v>
      </c>
      <c r="D6" s="258" t="s">
        <v>999</v>
      </c>
      <c r="E6" s="258" t="s">
        <v>68</v>
      </c>
      <c r="F6" s="258" t="s">
        <v>69</v>
      </c>
      <c r="G6" s="260">
        <v>1500</v>
      </c>
      <c r="H6" s="258" t="s">
        <v>1007</v>
      </c>
      <c r="I6" s="258" t="s">
        <v>1008</v>
      </c>
      <c r="J6" s="256" t="s">
        <v>239</v>
      </c>
      <c r="K6" s="259" t="s">
        <v>1009</v>
      </c>
      <c r="L6" s="260">
        <v>250</v>
      </c>
      <c r="M6" s="261">
        <v>100</v>
      </c>
    </row>
    <row r="7" spans="1:13">
      <c r="A7" s="325"/>
      <c r="B7" s="268">
        <v>4</v>
      </c>
      <c r="C7" s="269" t="s">
        <v>1010</v>
      </c>
      <c r="D7" s="270" t="s">
        <v>999</v>
      </c>
      <c r="E7" s="270" t="s">
        <v>79</v>
      </c>
      <c r="F7" s="270" t="s">
        <v>69</v>
      </c>
      <c r="G7" s="271">
        <v>1500</v>
      </c>
      <c r="H7" s="270" t="s">
        <v>1005</v>
      </c>
      <c r="I7" s="270" t="s">
        <v>1008</v>
      </c>
      <c r="J7" s="268" t="s">
        <v>252</v>
      </c>
      <c r="K7" s="272" t="s">
        <v>1009</v>
      </c>
      <c r="L7" s="271">
        <v>250</v>
      </c>
      <c r="M7" s="273">
        <v>100</v>
      </c>
    </row>
    <row r="8" spans="1:13">
      <c r="A8" s="325"/>
      <c r="B8" s="268">
        <v>5</v>
      </c>
      <c r="C8" s="269" t="s">
        <v>1011</v>
      </c>
      <c r="D8" s="270" t="s">
        <v>999</v>
      </c>
      <c r="E8" s="270" t="s">
        <v>68</v>
      </c>
      <c r="F8" s="270" t="s">
        <v>69</v>
      </c>
      <c r="G8" s="271">
        <v>3000</v>
      </c>
      <c r="H8" s="270" t="s">
        <v>1012</v>
      </c>
      <c r="I8" s="270" t="s">
        <v>1013</v>
      </c>
      <c r="J8" s="268" t="s">
        <v>239</v>
      </c>
      <c r="K8" s="272" t="s">
        <v>1009</v>
      </c>
      <c r="L8" s="271">
        <v>250</v>
      </c>
      <c r="M8" s="273">
        <v>100</v>
      </c>
    </row>
    <row r="9" spans="1:13">
      <c r="A9" s="325"/>
      <c r="B9" s="268">
        <v>6</v>
      </c>
      <c r="C9" s="269" t="s">
        <v>1014</v>
      </c>
      <c r="D9" s="270" t="s">
        <v>999</v>
      </c>
      <c r="E9" s="270" t="s">
        <v>79</v>
      </c>
      <c r="F9" s="270" t="s">
        <v>69</v>
      </c>
      <c r="G9" s="271">
        <v>3000</v>
      </c>
      <c r="H9" s="270" t="s">
        <v>1015</v>
      </c>
      <c r="I9" s="270" t="s">
        <v>1013</v>
      </c>
      <c r="J9" s="268" t="s">
        <v>252</v>
      </c>
      <c r="K9" s="272" t="s">
        <v>1009</v>
      </c>
      <c r="L9" s="271">
        <v>250</v>
      </c>
      <c r="M9" s="273">
        <v>100</v>
      </c>
    </row>
    <row r="10" spans="1:13">
      <c r="A10" s="325"/>
      <c r="B10" s="268">
        <v>7</v>
      </c>
      <c r="C10" s="269" t="s">
        <v>1016</v>
      </c>
      <c r="D10" s="270" t="s">
        <v>999</v>
      </c>
      <c r="E10" s="270" t="s">
        <v>68</v>
      </c>
      <c r="F10" s="270" t="s">
        <v>69</v>
      </c>
      <c r="G10" s="271">
        <v>5000</v>
      </c>
      <c r="H10" s="270" t="s">
        <v>1017</v>
      </c>
      <c r="I10" s="270" t="s">
        <v>1018</v>
      </c>
      <c r="J10" s="268" t="s">
        <v>245</v>
      </c>
      <c r="K10" s="272" t="s">
        <v>1009</v>
      </c>
      <c r="L10" s="271">
        <v>500</v>
      </c>
      <c r="M10" s="273">
        <v>150</v>
      </c>
    </row>
    <row r="11" spans="1:13">
      <c r="A11" s="325"/>
      <c r="B11" s="268">
        <v>8</v>
      </c>
      <c r="C11" s="269" t="s">
        <v>1019</v>
      </c>
      <c r="D11" s="270" t="s">
        <v>999</v>
      </c>
      <c r="E11" s="270" t="s">
        <v>79</v>
      </c>
      <c r="F11" s="270" t="s">
        <v>69</v>
      </c>
      <c r="G11" s="271">
        <v>5000</v>
      </c>
      <c r="H11" s="270" t="s">
        <v>1020</v>
      </c>
      <c r="I11" s="270" t="s">
        <v>1018</v>
      </c>
      <c r="J11" s="268" t="s">
        <v>245</v>
      </c>
      <c r="K11" s="272" t="s">
        <v>1009</v>
      </c>
      <c r="L11" s="271">
        <v>500</v>
      </c>
      <c r="M11" s="273">
        <v>150</v>
      </c>
    </row>
    <row r="12" spans="1:13">
      <c r="A12" s="325"/>
      <c r="B12" s="268">
        <v>9</v>
      </c>
      <c r="C12" s="269" t="s">
        <v>1021</v>
      </c>
      <c r="D12" s="270" t="s">
        <v>999</v>
      </c>
      <c r="E12" s="270" t="s">
        <v>68</v>
      </c>
      <c r="F12" s="270" t="s">
        <v>104</v>
      </c>
      <c r="G12" s="271">
        <v>4000</v>
      </c>
      <c r="H12" s="270" t="s">
        <v>1022</v>
      </c>
      <c r="I12" s="270" t="s">
        <v>1013</v>
      </c>
      <c r="J12" s="268" t="s">
        <v>245</v>
      </c>
      <c r="K12" s="272" t="s">
        <v>1009</v>
      </c>
      <c r="L12" s="271">
        <v>500</v>
      </c>
      <c r="M12" s="273">
        <v>250</v>
      </c>
    </row>
    <row r="13" spans="1:13" ht="13.8" thickBot="1">
      <c r="A13" s="324"/>
      <c r="B13" s="262">
        <v>10</v>
      </c>
      <c r="C13" s="263" t="s">
        <v>1023</v>
      </c>
      <c r="D13" s="264" t="s">
        <v>999</v>
      </c>
      <c r="E13" s="264" t="s">
        <v>79</v>
      </c>
      <c r="F13" s="264" t="s">
        <v>104</v>
      </c>
      <c r="G13" s="265">
        <v>4000</v>
      </c>
      <c r="H13" s="264" t="s">
        <v>1024</v>
      </c>
      <c r="I13" s="264" t="s">
        <v>1013</v>
      </c>
      <c r="J13" s="262" t="s">
        <v>245</v>
      </c>
      <c r="K13" s="274" t="s">
        <v>1009</v>
      </c>
      <c r="L13" s="265">
        <v>500</v>
      </c>
      <c r="M13" s="267">
        <v>250</v>
      </c>
    </row>
    <row r="14" spans="1:13">
      <c r="A14" s="323" t="s">
        <v>116</v>
      </c>
      <c r="B14" s="256">
        <v>11</v>
      </c>
      <c r="C14" s="257" t="s">
        <v>117</v>
      </c>
      <c r="D14" s="258" t="s">
        <v>1004</v>
      </c>
      <c r="E14" s="258" t="s">
        <v>68</v>
      </c>
      <c r="F14" s="258" t="s">
        <v>69</v>
      </c>
      <c r="G14" s="260">
        <v>2500</v>
      </c>
      <c r="H14" s="258" t="s">
        <v>1007</v>
      </c>
      <c r="I14" s="258" t="s">
        <v>1013</v>
      </c>
      <c r="J14" s="256" t="s">
        <v>252</v>
      </c>
      <c r="K14" s="259" t="s">
        <v>1009</v>
      </c>
      <c r="L14" s="260">
        <v>250</v>
      </c>
      <c r="M14" s="261">
        <v>150</v>
      </c>
    </row>
    <row r="15" spans="1:13" ht="15" customHeight="1">
      <c r="A15" s="325"/>
      <c r="B15" s="268">
        <v>12</v>
      </c>
      <c r="C15" s="269" t="s">
        <v>120</v>
      </c>
      <c r="D15" s="270" t="s">
        <v>1004</v>
      </c>
      <c r="E15" s="270" t="s">
        <v>79</v>
      </c>
      <c r="F15" s="270" t="s">
        <v>69</v>
      </c>
      <c r="G15" s="271">
        <v>2500</v>
      </c>
      <c r="H15" s="270" t="s">
        <v>1025</v>
      </c>
      <c r="I15" s="270" t="s">
        <v>1013</v>
      </c>
      <c r="J15" s="268" t="s">
        <v>252</v>
      </c>
      <c r="K15" s="272" t="s">
        <v>1009</v>
      </c>
      <c r="L15" s="271">
        <v>250</v>
      </c>
      <c r="M15" s="273">
        <v>150</v>
      </c>
    </row>
    <row r="16" spans="1:13" ht="15" customHeight="1">
      <c r="A16" s="325"/>
      <c r="B16" s="268">
        <v>13</v>
      </c>
      <c r="C16" s="269" t="s">
        <v>124</v>
      </c>
      <c r="D16" s="270" t="s">
        <v>1004</v>
      </c>
      <c r="E16" s="270" t="s">
        <v>68</v>
      </c>
      <c r="F16" s="270" t="s">
        <v>104</v>
      </c>
      <c r="G16" s="271">
        <v>4000</v>
      </c>
      <c r="H16" s="270" t="s">
        <v>1026</v>
      </c>
      <c r="I16" s="270" t="s">
        <v>1013</v>
      </c>
      <c r="J16" s="268" t="s">
        <v>252</v>
      </c>
      <c r="K16" s="272" t="s">
        <v>1009</v>
      </c>
      <c r="L16" s="271">
        <v>250</v>
      </c>
      <c r="M16" s="273">
        <v>150</v>
      </c>
    </row>
    <row r="17" spans="1:13" ht="15" customHeight="1">
      <c r="A17" s="325"/>
      <c r="B17" s="268">
        <v>14</v>
      </c>
      <c r="C17" s="269" t="s">
        <v>128</v>
      </c>
      <c r="D17" s="270" t="s">
        <v>1004</v>
      </c>
      <c r="E17" s="270" t="s">
        <v>79</v>
      </c>
      <c r="F17" s="270" t="s">
        <v>104</v>
      </c>
      <c r="G17" s="271">
        <v>4000</v>
      </c>
      <c r="H17" s="270" t="s">
        <v>1026</v>
      </c>
      <c r="I17" s="270" t="s">
        <v>1013</v>
      </c>
      <c r="J17" s="268" t="s">
        <v>252</v>
      </c>
      <c r="K17" s="272" t="s">
        <v>1009</v>
      </c>
      <c r="L17" s="271">
        <v>250</v>
      </c>
      <c r="M17" s="273">
        <v>150</v>
      </c>
    </row>
    <row r="18" spans="1:13" ht="15" customHeight="1">
      <c r="A18" s="325"/>
      <c r="B18" s="268">
        <v>15</v>
      </c>
      <c r="C18" s="269" t="s">
        <v>131</v>
      </c>
      <c r="D18" s="270" t="s">
        <v>1004</v>
      </c>
      <c r="E18" s="270" t="s">
        <v>68</v>
      </c>
      <c r="F18" s="270" t="s">
        <v>69</v>
      </c>
      <c r="G18" s="271">
        <v>12000</v>
      </c>
      <c r="H18" s="270" t="s">
        <v>1027</v>
      </c>
      <c r="I18" s="270" t="s">
        <v>1013</v>
      </c>
      <c r="J18" s="268" t="s">
        <v>252</v>
      </c>
      <c r="K18" s="272" t="s">
        <v>1009</v>
      </c>
      <c r="L18" s="271">
        <v>250</v>
      </c>
      <c r="M18" s="273">
        <v>250</v>
      </c>
    </row>
    <row r="19" spans="1:13" ht="15" customHeight="1">
      <c r="A19" s="325"/>
      <c r="B19" s="268">
        <v>16</v>
      </c>
      <c r="C19" s="269" t="s">
        <v>134</v>
      </c>
      <c r="D19" s="270" t="s">
        <v>1004</v>
      </c>
      <c r="E19" s="270" t="s">
        <v>79</v>
      </c>
      <c r="F19" s="270" t="s">
        <v>69</v>
      </c>
      <c r="G19" s="271">
        <v>12000</v>
      </c>
      <c r="H19" s="270" t="s">
        <v>1027</v>
      </c>
      <c r="I19" s="270" t="s">
        <v>1013</v>
      </c>
      <c r="J19" s="268" t="s">
        <v>252</v>
      </c>
      <c r="K19" s="272" t="s">
        <v>1009</v>
      </c>
      <c r="L19" s="271">
        <v>250</v>
      </c>
      <c r="M19" s="273">
        <v>250</v>
      </c>
    </row>
    <row r="20" spans="1:13" ht="15" customHeight="1">
      <c r="A20" s="325"/>
      <c r="B20" s="268">
        <v>17</v>
      </c>
      <c r="C20" s="269" t="s">
        <v>138</v>
      </c>
      <c r="D20" s="270" t="s">
        <v>1004</v>
      </c>
      <c r="E20" s="270" t="s">
        <v>68</v>
      </c>
      <c r="F20" s="270" t="s">
        <v>104</v>
      </c>
      <c r="G20" s="271">
        <v>12000</v>
      </c>
      <c r="H20" s="270" t="s">
        <v>1027</v>
      </c>
      <c r="I20" s="270" t="s">
        <v>1013</v>
      </c>
      <c r="J20" s="268" t="s">
        <v>245</v>
      </c>
      <c r="K20" s="272" t="s">
        <v>1009</v>
      </c>
      <c r="L20" s="271">
        <v>500</v>
      </c>
      <c r="M20" s="273">
        <v>250</v>
      </c>
    </row>
    <row r="21" spans="1:13" ht="15.75" customHeight="1" thickBot="1">
      <c r="A21" s="324"/>
      <c r="B21" s="262">
        <v>18</v>
      </c>
      <c r="C21" s="263" t="s">
        <v>140</v>
      </c>
      <c r="D21" s="264" t="s">
        <v>1004</v>
      </c>
      <c r="E21" s="264" t="s">
        <v>79</v>
      </c>
      <c r="F21" s="264" t="s">
        <v>104</v>
      </c>
      <c r="G21" s="265">
        <v>12000</v>
      </c>
      <c r="H21" s="264" t="s">
        <v>1027</v>
      </c>
      <c r="I21" s="264" t="s">
        <v>1013</v>
      </c>
      <c r="J21" s="262" t="s">
        <v>245</v>
      </c>
      <c r="K21" s="274" t="s">
        <v>1009</v>
      </c>
      <c r="L21" s="265">
        <v>500</v>
      </c>
      <c r="M21" s="267">
        <v>250</v>
      </c>
    </row>
    <row r="22" spans="1:13">
      <c r="A22" s="323" t="s">
        <v>146</v>
      </c>
      <c r="B22" s="256">
        <v>19</v>
      </c>
      <c r="C22" s="257" t="s">
        <v>147</v>
      </c>
      <c r="D22" s="258" t="s">
        <v>1004</v>
      </c>
      <c r="E22" s="258" t="s">
        <v>68</v>
      </c>
      <c r="F22" s="258" t="s">
        <v>69</v>
      </c>
      <c r="G22" s="260">
        <v>16000</v>
      </c>
      <c r="H22" s="258" t="s">
        <v>1028</v>
      </c>
      <c r="I22" s="258" t="s">
        <v>1018</v>
      </c>
      <c r="J22" s="256" t="s">
        <v>245</v>
      </c>
      <c r="K22" s="259" t="s">
        <v>1009</v>
      </c>
      <c r="L22" s="260">
        <v>1000</v>
      </c>
      <c r="M22" s="261">
        <v>500</v>
      </c>
    </row>
    <row r="23" spans="1:13">
      <c r="A23" s="325"/>
      <c r="B23" s="268">
        <v>20</v>
      </c>
      <c r="C23" s="269" t="s">
        <v>150</v>
      </c>
      <c r="D23" s="270" t="s">
        <v>1004</v>
      </c>
      <c r="E23" s="270" t="s">
        <v>79</v>
      </c>
      <c r="F23" s="270" t="s">
        <v>69</v>
      </c>
      <c r="G23" s="271">
        <v>16000</v>
      </c>
      <c r="H23" s="270" t="s">
        <v>1028</v>
      </c>
      <c r="I23" s="270" t="s">
        <v>1018</v>
      </c>
      <c r="J23" s="268" t="s">
        <v>245</v>
      </c>
      <c r="K23" s="272" t="s">
        <v>1009</v>
      </c>
      <c r="L23" s="271">
        <v>1000</v>
      </c>
      <c r="M23" s="273">
        <v>500</v>
      </c>
    </row>
    <row r="24" spans="1:13">
      <c r="A24" s="325"/>
      <c r="B24" s="268">
        <v>21</v>
      </c>
      <c r="C24" s="269" t="s">
        <v>155</v>
      </c>
      <c r="D24" s="270" t="s">
        <v>1004</v>
      </c>
      <c r="E24" s="270" t="s">
        <v>68</v>
      </c>
      <c r="F24" s="270" t="s">
        <v>104</v>
      </c>
      <c r="G24" s="271">
        <v>16000</v>
      </c>
      <c r="H24" s="270" t="s">
        <v>1028</v>
      </c>
      <c r="I24" s="270" t="s">
        <v>1018</v>
      </c>
      <c r="J24" s="268" t="s">
        <v>76</v>
      </c>
      <c r="K24" s="272" t="s">
        <v>1009</v>
      </c>
      <c r="L24" s="271">
        <v>1000</v>
      </c>
      <c r="M24" s="273">
        <v>500</v>
      </c>
    </row>
    <row r="25" spans="1:13">
      <c r="A25" s="325"/>
      <c r="B25" s="268">
        <v>22</v>
      </c>
      <c r="C25" s="269" t="s">
        <v>159</v>
      </c>
      <c r="D25" s="270" t="s">
        <v>1004</v>
      </c>
      <c r="E25" s="270" t="s">
        <v>79</v>
      </c>
      <c r="F25" s="270" t="s">
        <v>104</v>
      </c>
      <c r="G25" s="271">
        <v>16000</v>
      </c>
      <c r="H25" s="270" t="s">
        <v>1028</v>
      </c>
      <c r="I25" s="270" t="s">
        <v>1018</v>
      </c>
      <c r="J25" s="268" t="s">
        <v>76</v>
      </c>
      <c r="K25" s="272" t="s">
        <v>1009</v>
      </c>
      <c r="L25" s="271">
        <v>1000</v>
      </c>
      <c r="M25" s="273">
        <v>500</v>
      </c>
    </row>
    <row r="26" spans="1:13" ht="13.8" thickBot="1">
      <c r="A26" s="325"/>
      <c r="B26" s="275">
        <v>23</v>
      </c>
      <c r="C26" s="276" t="s">
        <v>162</v>
      </c>
      <c r="D26" s="277" t="s">
        <v>1004</v>
      </c>
      <c r="E26" s="277" t="s">
        <v>68</v>
      </c>
      <c r="F26" s="277" t="s">
        <v>69</v>
      </c>
      <c r="G26" s="278">
        <v>25000</v>
      </c>
      <c r="H26" s="277" t="s">
        <v>1029</v>
      </c>
      <c r="I26" s="277" t="s">
        <v>1018</v>
      </c>
      <c r="J26" s="275" t="s">
        <v>76</v>
      </c>
      <c r="K26" s="279" t="s">
        <v>1009</v>
      </c>
      <c r="L26" s="280">
        <v>2000</v>
      </c>
      <c r="M26" s="281">
        <v>500</v>
      </c>
    </row>
    <row r="27" spans="1:13">
      <c r="A27" s="319" t="s">
        <v>168</v>
      </c>
      <c r="B27" s="256">
        <v>24</v>
      </c>
      <c r="C27" s="257" t="s">
        <v>169</v>
      </c>
      <c r="D27" s="258" t="s">
        <v>1004</v>
      </c>
      <c r="E27" s="258" t="s">
        <v>68</v>
      </c>
      <c r="F27" s="258" t="s">
        <v>104</v>
      </c>
      <c r="G27" s="260">
        <v>25000</v>
      </c>
      <c r="H27" s="258" t="s">
        <v>1029</v>
      </c>
      <c r="I27" s="258" t="s">
        <v>1018</v>
      </c>
      <c r="J27" s="256" t="s">
        <v>76</v>
      </c>
      <c r="K27" s="259" t="s">
        <v>1009</v>
      </c>
      <c r="L27" s="282">
        <v>2000</v>
      </c>
      <c r="M27" s="261">
        <v>1000</v>
      </c>
    </row>
    <row r="28" spans="1:13">
      <c r="A28" s="320"/>
      <c r="B28" s="268">
        <v>25</v>
      </c>
      <c r="C28" s="269" t="s">
        <v>170</v>
      </c>
      <c r="D28" s="270" t="s">
        <v>1004</v>
      </c>
      <c r="E28" s="270" t="s">
        <v>79</v>
      </c>
      <c r="F28" s="270" t="s">
        <v>104</v>
      </c>
      <c r="G28" s="271">
        <v>25000</v>
      </c>
      <c r="H28" s="270" t="s">
        <v>1029</v>
      </c>
      <c r="I28" s="270" t="s">
        <v>1018</v>
      </c>
      <c r="J28" s="268" t="s">
        <v>76</v>
      </c>
      <c r="K28" s="272" t="s">
        <v>1009</v>
      </c>
      <c r="L28" s="283">
        <v>2000</v>
      </c>
      <c r="M28" s="273">
        <v>500</v>
      </c>
    </row>
    <row r="29" spans="1:13">
      <c r="A29" s="320"/>
      <c r="B29" s="268">
        <v>26</v>
      </c>
      <c r="C29" s="269" t="s">
        <v>176</v>
      </c>
      <c r="D29" s="270" t="s">
        <v>1004</v>
      </c>
      <c r="E29" s="270" t="s">
        <v>68</v>
      </c>
      <c r="F29" s="270" t="s">
        <v>69</v>
      </c>
      <c r="G29" s="271">
        <v>50000</v>
      </c>
      <c r="H29" s="270" t="s">
        <v>1030</v>
      </c>
      <c r="I29" s="270" t="s">
        <v>1031</v>
      </c>
      <c r="J29" s="268" t="s">
        <v>76</v>
      </c>
      <c r="K29" s="272" t="s">
        <v>1009</v>
      </c>
      <c r="L29" s="283">
        <v>2000</v>
      </c>
      <c r="M29" s="273">
        <v>500</v>
      </c>
    </row>
    <row r="30" spans="1:13">
      <c r="A30" s="320"/>
      <c r="B30" s="268">
        <v>27</v>
      </c>
      <c r="C30" s="269" t="s">
        <v>181</v>
      </c>
      <c r="D30" s="270" t="s">
        <v>1004</v>
      </c>
      <c r="E30" s="270" t="s">
        <v>68</v>
      </c>
      <c r="F30" s="270" t="s">
        <v>104</v>
      </c>
      <c r="G30" s="271">
        <v>50000</v>
      </c>
      <c r="H30" s="270" t="s">
        <v>1030</v>
      </c>
      <c r="I30" s="270" t="s">
        <v>1031</v>
      </c>
      <c r="J30" s="268" t="s">
        <v>76</v>
      </c>
      <c r="K30" s="272" t="s">
        <v>1009</v>
      </c>
      <c r="L30" s="283">
        <v>2000</v>
      </c>
      <c r="M30" s="273">
        <v>500</v>
      </c>
    </row>
    <row r="31" spans="1:13" ht="13.8" thickBot="1">
      <c r="A31" s="321"/>
      <c r="B31" s="262">
        <v>28</v>
      </c>
      <c r="C31" s="263" t="s">
        <v>186</v>
      </c>
      <c r="D31" s="264" t="s">
        <v>1004</v>
      </c>
      <c r="E31" s="264" t="s">
        <v>79</v>
      </c>
      <c r="F31" s="264" t="s">
        <v>104</v>
      </c>
      <c r="G31" s="265">
        <v>50000</v>
      </c>
      <c r="H31" s="264" t="s">
        <v>1030</v>
      </c>
      <c r="I31" s="264" t="s">
        <v>1031</v>
      </c>
      <c r="J31" s="262" t="s">
        <v>76</v>
      </c>
      <c r="K31" s="274" t="s">
        <v>1009</v>
      </c>
      <c r="L31" s="284">
        <v>2000</v>
      </c>
      <c r="M31" s="267">
        <v>500</v>
      </c>
    </row>
    <row r="32" spans="1:13" ht="26.4">
      <c r="A32" s="316" t="s">
        <v>191</v>
      </c>
      <c r="B32" s="82">
        <v>29</v>
      </c>
      <c r="C32" s="83" t="s">
        <v>1032</v>
      </c>
      <c r="D32" s="84" t="s">
        <v>1033</v>
      </c>
      <c r="E32" s="84" t="s">
        <v>79</v>
      </c>
      <c r="F32" s="85" t="s">
        <v>104</v>
      </c>
      <c r="G32" s="86" t="s">
        <v>1034</v>
      </c>
      <c r="H32" s="84" t="s">
        <v>1035</v>
      </c>
      <c r="I32" s="86" t="s">
        <v>1034</v>
      </c>
      <c r="J32" s="87" t="s">
        <v>1034</v>
      </c>
      <c r="K32" s="97" t="s">
        <v>1009</v>
      </c>
      <c r="L32" s="86" t="s">
        <v>1034</v>
      </c>
      <c r="M32" s="99" t="s">
        <v>1034</v>
      </c>
    </row>
    <row r="33" spans="1:13" ht="25.5" customHeight="1">
      <c r="A33" s="317"/>
      <c r="B33" s="88">
        <v>30</v>
      </c>
      <c r="C33" s="71" t="s">
        <v>201</v>
      </c>
      <c r="D33" s="89" t="s">
        <v>1033</v>
      </c>
      <c r="E33" s="89" t="s">
        <v>68</v>
      </c>
      <c r="F33" s="285" t="s">
        <v>104</v>
      </c>
      <c r="G33" s="90" t="s">
        <v>1034</v>
      </c>
      <c r="H33" s="89" t="s">
        <v>1036</v>
      </c>
      <c r="I33" s="90" t="s">
        <v>1034</v>
      </c>
      <c r="J33" s="91" t="s">
        <v>1034</v>
      </c>
      <c r="K33" s="286" t="s">
        <v>1009</v>
      </c>
      <c r="L33" s="90" t="s">
        <v>1034</v>
      </c>
      <c r="M33" s="100" t="s">
        <v>1034</v>
      </c>
    </row>
    <row r="34" spans="1:13" ht="25.5" customHeight="1">
      <c r="A34" s="317"/>
      <c r="B34" s="88">
        <v>31</v>
      </c>
      <c r="C34" s="71" t="s">
        <v>207</v>
      </c>
      <c r="D34" s="89" t="s">
        <v>1033</v>
      </c>
      <c r="E34" s="89" t="s">
        <v>79</v>
      </c>
      <c r="F34" s="285" t="s">
        <v>104</v>
      </c>
      <c r="G34" s="90" t="s">
        <v>1034</v>
      </c>
      <c r="H34" s="89" t="s">
        <v>1036</v>
      </c>
      <c r="I34" s="90" t="s">
        <v>1034</v>
      </c>
      <c r="J34" s="91" t="s">
        <v>1034</v>
      </c>
      <c r="K34" s="286" t="s">
        <v>1009</v>
      </c>
      <c r="L34" s="90" t="s">
        <v>1034</v>
      </c>
      <c r="M34" s="100" t="s">
        <v>1034</v>
      </c>
    </row>
    <row r="35" spans="1:13" ht="25.5" customHeight="1">
      <c r="A35" s="317"/>
      <c r="B35" s="88">
        <v>32</v>
      </c>
      <c r="C35" s="71" t="s">
        <v>213</v>
      </c>
      <c r="D35" s="89" t="s">
        <v>1033</v>
      </c>
      <c r="E35" s="89" t="s">
        <v>68</v>
      </c>
      <c r="F35" s="285" t="s">
        <v>104</v>
      </c>
      <c r="G35" s="90" t="s">
        <v>1034</v>
      </c>
      <c r="H35" s="89" t="s">
        <v>1037</v>
      </c>
      <c r="I35" s="90" t="s">
        <v>1034</v>
      </c>
      <c r="J35" s="91" t="s">
        <v>1034</v>
      </c>
      <c r="K35" s="286" t="s">
        <v>1009</v>
      </c>
      <c r="L35" s="90" t="s">
        <v>1034</v>
      </c>
      <c r="M35" s="100" t="s">
        <v>1034</v>
      </c>
    </row>
    <row r="36" spans="1:13" ht="25.5" customHeight="1">
      <c r="A36" s="317"/>
      <c r="B36" s="88">
        <v>33</v>
      </c>
      <c r="C36" s="71" t="s">
        <v>217</v>
      </c>
      <c r="D36" s="89" t="s">
        <v>1033</v>
      </c>
      <c r="E36" s="89" t="s">
        <v>79</v>
      </c>
      <c r="F36" s="285" t="s">
        <v>104</v>
      </c>
      <c r="G36" s="90" t="s">
        <v>1034</v>
      </c>
      <c r="H36" s="89" t="s">
        <v>1037</v>
      </c>
      <c r="I36" s="90" t="s">
        <v>1034</v>
      </c>
      <c r="J36" s="91" t="s">
        <v>1034</v>
      </c>
      <c r="K36" s="286" t="s">
        <v>1009</v>
      </c>
      <c r="L36" s="90" t="s">
        <v>1034</v>
      </c>
      <c r="M36" s="100" t="s">
        <v>1034</v>
      </c>
    </row>
    <row r="37" spans="1:13" ht="25.5" customHeight="1">
      <c r="A37" s="317"/>
      <c r="B37" s="88">
        <v>34</v>
      </c>
      <c r="C37" s="71" t="s">
        <v>218</v>
      </c>
      <c r="D37" s="89" t="s">
        <v>1033</v>
      </c>
      <c r="E37" s="89" t="s">
        <v>68</v>
      </c>
      <c r="F37" s="285" t="s">
        <v>104</v>
      </c>
      <c r="G37" s="90" t="s">
        <v>1034</v>
      </c>
      <c r="H37" s="89" t="s">
        <v>1038</v>
      </c>
      <c r="I37" s="90" t="s">
        <v>1034</v>
      </c>
      <c r="J37" s="91" t="s">
        <v>1034</v>
      </c>
      <c r="K37" s="286" t="s">
        <v>1009</v>
      </c>
      <c r="L37" s="90" t="s">
        <v>1034</v>
      </c>
      <c r="M37" s="100" t="s">
        <v>1034</v>
      </c>
    </row>
    <row r="38" spans="1:13" ht="25.5" customHeight="1">
      <c r="A38" s="317"/>
      <c r="B38" s="88">
        <v>35</v>
      </c>
      <c r="C38" s="71" t="s">
        <v>223</v>
      </c>
      <c r="D38" s="89" t="s">
        <v>1033</v>
      </c>
      <c r="E38" s="89" t="s">
        <v>79</v>
      </c>
      <c r="F38" s="285" t="s">
        <v>104</v>
      </c>
      <c r="G38" s="90" t="s">
        <v>1034</v>
      </c>
      <c r="H38" s="89" t="s">
        <v>1038</v>
      </c>
      <c r="I38" s="90" t="s">
        <v>1034</v>
      </c>
      <c r="J38" s="91" t="s">
        <v>1034</v>
      </c>
      <c r="K38" s="286" t="s">
        <v>1009</v>
      </c>
      <c r="L38" s="90" t="s">
        <v>1034</v>
      </c>
      <c r="M38" s="100" t="s">
        <v>1034</v>
      </c>
    </row>
    <row r="39" spans="1:13" ht="25.5" customHeight="1">
      <c r="A39" s="317"/>
      <c r="B39" s="88">
        <v>36</v>
      </c>
      <c r="C39" s="71" t="s">
        <v>224</v>
      </c>
      <c r="D39" s="89" t="s">
        <v>1033</v>
      </c>
      <c r="E39" s="89" t="s">
        <v>68</v>
      </c>
      <c r="F39" s="285" t="s">
        <v>104</v>
      </c>
      <c r="G39" s="90" t="s">
        <v>1034</v>
      </c>
      <c r="H39" s="89" t="s">
        <v>1039</v>
      </c>
      <c r="I39" s="90" t="s">
        <v>1034</v>
      </c>
      <c r="J39" s="91" t="s">
        <v>1034</v>
      </c>
      <c r="K39" s="286" t="s">
        <v>1009</v>
      </c>
      <c r="L39" s="90" t="s">
        <v>1034</v>
      </c>
      <c r="M39" s="100" t="s">
        <v>1034</v>
      </c>
    </row>
    <row r="40" spans="1:13" ht="25.5" customHeight="1" thickBot="1">
      <c r="A40" s="318"/>
      <c r="B40" s="92">
        <v>37</v>
      </c>
      <c r="C40" s="93" t="s">
        <v>230</v>
      </c>
      <c r="D40" s="94" t="s">
        <v>1033</v>
      </c>
      <c r="E40" s="94" t="s">
        <v>79</v>
      </c>
      <c r="F40" s="94" t="s">
        <v>104</v>
      </c>
      <c r="G40" s="95" t="s">
        <v>1034</v>
      </c>
      <c r="H40" s="94" t="s">
        <v>1039</v>
      </c>
      <c r="I40" s="95" t="s">
        <v>1034</v>
      </c>
      <c r="J40" s="96" t="s">
        <v>1034</v>
      </c>
      <c r="K40" s="98" t="s">
        <v>1009</v>
      </c>
      <c r="L40" s="95" t="s">
        <v>1034</v>
      </c>
      <c r="M40" s="101" t="s">
        <v>1034</v>
      </c>
    </row>
    <row r="41" spans="1:13">
      <c r="A41" s="287"/>
      <c r="B41" s="288"/>
      <c r="C41" s="102"/>
      <c r="D41" s="147"/>
      <c r="E41" s="147"/>
      <c r="F41" s="147"/>
      <c r="G41" s="148"/>
      <c r="H41" s="147"/>
      <c r="I41" s="147"/>
      <c r="J41" s="288"/>
      <c r="K41" s="289"/>
      <c r="L41" s="290"/>
      <c r="M41" s="290"/>
    </row>
    <row r="43" spans="1:13" ht="15.6">
      <c r="A43" s="102"/>
      <c r="B43" s="102" t="s">
        <v>1040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1:13" ht="15.6">
      <c r="A44" s="102"/>
      <c r="B44" s="102" t="s">
        <v>1041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</sheetData>
  <autoFilter ref="A3:M31" xr:uid="{00000000-0009-0000-0000-000005000000}">
    <filterColumn colId="1" showButton="0"/>
  </autoFilter>
  <mergeCells count="7">
    <mergeCell ref="A32:A40"/>
    <mergeCell ref="A27:A31"/>
    <mergeCell ref="B3:C3"/>
    <mergeCell ref="A4:A5"/>
    <mergeCell ref="A6:A13"/>
    <mergeCell ref="A14:A21"/>
    <mergeCell ref="A22:A26"/>
  </mergeCells>
  <pageMargins left="0.7" right="0.7" top="0.75" bottom="0.75" header="0.3" footer="0.3"/>
  <pageSetup scale="75" fitToHeight="6" orientation="landscape" verticalDpi="300" r:id="rId1"/>
  <headerFooter>
    <oddHeader>&amp;LIFB Number: ITS-400096 Printer / Multifunction Device Equipment for Purchase or Lease with Support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a70826c3-bc65-419a-994a-465ca38d99d8" xsi:nil="true"/>
    <lcf76f155ced4ddcb4097134ff3c332f xmlns="6e4de9de-7ee6-49c1-bad8-8d4f21c88db6">
      <Terms xmlns="http://schemas.microsoft.com/office/infopath/2007/PartnerControls"/>
    </lcf76f155ced4ddcb4097134ff3c332f>
    <_ip_UnifiedCompliancePolicyProperties xmlns="http://schemas.microsoft.com/sharepoint/v3" xsi:nil="true"/>
    <_dlc_DocId xmlns="a70826c3-bc65-419a-994a-465ca38d99d8">TA5UNRANKDR3-942230846-2843</_dlc_DocId>
    <_dlc_DocIdUrl xmlns="a70826c3-bc65-419a-994a-465ca38d99d8">
      <Url>https://ncconnect.sharepoint.com/sites/it_contracts/_layouts/15/DocIdRedir.aspx?ID=TA5UNRANKDR3-942230846-2843</Url>
      <Description>TA5UNRANKDR3-942230846-2843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4C6A55DE2134FBC3E5EBEC0D5144E" ma:contentTypeVersion="152" ma:contentTypeDescription="Create a new document." ma:contentTypeScope="" ma:versionID="35157319db14cfc19d3896f26a034f54">
  <xsd:schema xmlns:xsd="http://www.w3.org/2001/XMLSchema" xmlns:xs="http://www.w3.org/2001/XMLSchema" xmlns:p="http://schemas.microsoft.com/office/2006/metadata/properties" xmlns:ns1="http://schemas.microsoft.com/sharepoint/v3" xmlns:ns2="a70826c3-bc65-419a-994a-465ca38d99d8" xmlns:ns3="6e4de9de-7ee6-49c1-bad8-8d4f21c88db6" targetNamespace="http://schemas.microsoft.com/office/2006/metadata/properties" ma:root="true" ma:fieldsID="1f8f823ad913f855f07642d2ee3c7339" ns1:_="" ns2:_="" ns3:_="">
    <xsd:import namespace="http://schemas.microsoft.com/sharepoint/v3"/>
    <xsd:import namespace="a70826c3-bc65-419a-994a-465ca38d99d8"/>
    <xsd:import namespace="6e4de9de-7ee6-49c1-bad8-8d4f21c88d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826c3-bc65-419a-994a-465ca38d99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4bd60d-ecbd-4cc5-af07-da3a0bbc8d6a}" ma:internalName="TaxCatchAll" ma:showField="CatchAllData" ma:web="a70826c3-bc65-419a-994a-465ca38d9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de9de-7ee6-49c1-bad8-8d4f21c88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0A6C19-4AF8-4569-AA9C-CC6BE1C0DD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736291-7CBD-408C-B239-33FF23B647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70826c3-bc65-419a-994a-465ca38d99d8"/>
    <ds:schemaRef ds:uri="6e4de9de-7ee6-49c1-bad8-8d4f21c88db6"/>
  </ds:schemaRefs>
</ds:datastoreItem>
</file>

<file path=customXml/itemProps3.xml><?xml version="1.0" encoding="utf-8"?>
<ds:datastoreItem xmlns:ds="http://schemas.openxmlformats.org/officeDocument/2006/customXml" ds:itemID="{E24D8450-DE68-405A-899F-C5E701F89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0826c3-bc65-419a-994a-465ca38d99d8"/>
    <ds:schemaRef ds:uri="6e4de9de-7ee6-49c1-bad8-8d4f21c88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DA4AC2-57CC-4CD5-9F31-54BADE96D31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New Devices</vt:lpstr>
      <vt:lpstr>Consumables</vt:lpstr>
      <vt:lpstr>Peripherals</vt:lpstr>
      <vt:lpstr>Refurbished Devices</vt:lpstr>
      <vt:lpstr>Technical Specifications</vt:lpstr>
      <vt:lpstr>'Technical Specifications'!Print_Area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Bard, James W.</dc:creator>
  <cp:keywords/>
  <dc:description/>
  <cp:lastModifiedBy>Blatchford, Robert X</cp:lastModifiedBy>
  <cp:revision/>
  <dcterms:created xsi:type="dcterms:W3CDTF">2016-11-28T21:13:15Z</dcterms:created>
  <dcterms:modified xsi:type="dcterms:W3CDTF">2026-02-09T18:00:25Z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0x010100B694C6A55DE2134FBC3E5EBEC0D5144E</vt:lpwstr>
  </property>
  <property fmtid="{D5CDD505-2E9C-101B-9397-08002B2CF9AE}" pid="3" name="_dlc_DocIdItemGuid">
    <vt:lpwstr>9c503ed6-327a-486c-a041-a67a9ee1eb8d</vt:lpwstr>
  </property>
  <property fmtid="{D5CDD505-2E9C-101B-9397-08002B2CF9AE}" pid="4" name="MediaServiceImageTags">
    <vt:lpwstr/>
  </property>
</Properties>
</file>